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9135" windowHeight="4965" tabRatio="696" activeTab="4"/>
  </bookViews>
  <sheets>
    <sheet name="Projektdaten" sheetId="1" r:id="rId1"/>
    <sheet name="Raumliste" sheetId="2" r:id="rId2"/>
    <sheet name="Raum 1 - 20" sheetId="3" r:id="rId3"/>
    <sheet name="Kosten" sheetId="4" r:id="rId4"/>
    <sheet name="Material" sheetId="5" r:id="rId5"/>
    <sheet name="Technik" sheetId="6" state="hidden" r:id="rId6"/>
    <sheet name="Zubehör" sheetId="7" r:id="rId7"/>
  </sheets>
  <definedNames>
    <definedName name="_xlnm.Print_Area" localSheetId="3">'Kosten'!$A$1:$H$49</definedName>
    <definedName name="_xlnm.Print_Area" localSheetId="4">'Material'!$A$1:$F$66</definedName>
    <definedName name="_xlnm.Print_Area" localSheetId="0">'Projektdaten'!$A$1:$H$54</definedName>
    <definedName name="_xlnm.Print_Area" localSheetId="2">'Raum 1 - 20'!$A$1:$O$324</definedName>
    <definedName name="_xlnm.Print_Area" localSheetId="1">'Raumliste'!$A$1:$L$38</definedName>
    <definedName name="_xlnm.Print_Area" localSheetId="6">'Zubehör'!$A$1:$H$25</definedName>
  </definedNames>
  <calcPr fullCalcOnLoad="1"/>
</workbook>
</file>

<file path=xl/sharedStrings.xml><?xml version="1.0" encoding="utf-8"?>
<sst xmlns="http://schemas.openxmlformats.org/spreadsheetml/2006/main" count="672" uniqueCount="216">
  <si>
    <t>Paradigma - Lago Wandheizung</t>
  </si>
  <si>
    <t xml:space="preserve">Tel   </t>
  </si>
  <si>
    <t xml:space="preserve">Fax  </t>
  </si>
  <si>
    <t>Pos</t>
  </si>
  <si>
    <t>Art-Nr.</t>
  </si>
  <si>
    <t>10-1201</t>
  </si>
  <si>
    <t>10-1202</t>
  </si>
  <si>
    <t>10-1203</t>
  </si>
  <si>
    <t>10-1204</t>
  </si>
  <si>
    <t>10-1205</t>
  </si>
  <si>
    <t>10-1206</t>
  </si>
  <si>
    <t>10-1207</t>
  </si>
  <si>
    <t>10-1208</t>
  </si>
  <si>
    <t>10-1209</t>
  </si>
  <si>
    <t>10-1214</t>
  </si>
  <si>
    <t>10-1244</t>
  </si>
  <si>
    <t>10-1218</t>
  </si>
  <si>
    <t>10-1220</t>
  </si>
  <si>
    <t>10-1215</t>
  </si>
  <si>
    <t>10-1217</t>
  </si>
  <si>
    <t>Technische Hinweise</t>
  </si>
  <si>
    <t>Hinweis zur Auslegung</t>
  </si>
  <si>
    <t>Mappe Projekt</t>
  </si>
  <si>
    <t>Systemtemperaturen festlegen.</t>
  </si>
  <si>
    <t>Mappe Raumliste</t>
  </si>
  <si>
    <t>Raumspezifische Daten in Raumliste eintragen (Fläche, Raumtemperatur, Bezeichnung)</t>
  </si>
  <si>
    <t>Wärmebedarf nach DIN 4701 in Raumliste aufnehmen</t>
  </si>
  <si>
    <t>Mappe Raum 1-20</t>
  </si>
  <si>
    <t>Die einzutragende Wandlänge entspricht der geometrisch zur Verfügung stehenden Wandlänge.</t>
  </si>
  <si>
    <t>Die einzutragende Wandhöhe entspricht der geometrisch zur Verfügung stehenden Wandhöhe.</t>
  </si>
  <si>
    <t>Giebelwände werden in mehrere Abschnitte unterschiedlicher Maximalhöhe eingeteilt.</t>
  </si>
  <si>
    <t xml:space="preserve">Die eingetragene Wandlänge kann voll für die Beheizung herangezogen werden, da in den </t>
  </si>
  <si>
    <t xml:space="preserve">Modulabmessungen bereits Platz für die erforderliche Anbindung und Verbindung eingerechnet ist </t>
  </si>
  <si>
    <t>(15 cm pro Modul).</t>
  </si>
  <si>
    <t>um die erforderlichen Entlüfter plazieren zu könen.</t>
  </si>
  <si>
    <t>Mappe Zubehör</t>
  </si>
  <si>
    <t>Legen Sie die Menge der erforderlichen Übergänge, Muffen, Kappen und Entlüfter</t>
  </si>
  <si>
    <t>1 Heizleistung</t>
  </si>
  <si>
    <t>Die Heizleistung der Lago Wandheizung wird von folgendem Faktor beeinflußt.</t>
  </si>
  <si>
    <t>Heizmittelübertemperatur</t>
  </si>
  <si>
    <t>a) Heizmittelübertemperatur:</t>
  </si>
  <si>
    <t>Beispiel:</t>
  </si>
  <si>
    <t>Vorlauftemperatur</t>
  </si>
  <si>
    <t>50°C</t>
  </si>
  <si>
    <t>Rücklauftemperatur</t>
  </si>
  <si>
    <t>40°C</t>
  </si>
  <si>
    <t>Raumtemperatur Badezimmer 24°C</t>
  </si>
  <si>
    <t>ÜT = 21 K</t>
  </si>
  <si>
    <t>Raumtemperatur Schlafraum   20°C</t>
  </si>
  <si>
    <t>ÜT = 25 K</t>
  </si>
  <si>
    <t>Heizleistung der Lago Wandheizungsmodule</t>
  </si>
  <si>
    <t>Die nachfolgenden Heizleistungen wurden durch die Prüfstelle HLK in Stuttgart</t>
  </si>
  <si>
    <t>nach DIN 4703/04 ermittelt.</t>
  </si>
  <si>
    <t>Übertemperatur</t>
  </si>
  <si>
    <t>Exponent</t>
  </si>
  <si>
    <t>25 K</t>
  </si>
  <si>
    <t>n = 1,008</t>
  </si>
  <si>
    <t>Modul 076/090</t>
  </si>
  <si>
    <t>Modul 076/120</t>
  </si>
  <si>
    <t>Modul 076/150</t>
  </si>
  <si>
    <t>Modul 145/090</t>
  </si>
  <si>
    <t>Modul 145/120</t>
  </si>
  <si>
    <t>Modul 145/150</t>
  </si>
  <si>
    <t>Modul 214/090</t>
  </si>
  <si>
    <t>Modul 214/120</t>
  </si>
  <si>
    <t>Modul 214/150</t>
  </si>
  <si>
    <t>2 Heizkreise und Regelung</t>
  </si>
  <si>
    <t xml:space="preserve">Module gleicher Höhe werden an den ovalen Sammelrohren mit Hilfe der </t>
  </si>
  <si>
    <t>Verbindungen über Eck mit geraden Übergängen und Cu 15.</t>
  </si>
  <si>
    <t>Module unterschiedlicher Höhe werden in Reihe geschaltet.</t>
  </si>
  <si>
    <t>Die Verbindung erfolgt mit Hilfe von Übergangsbögen und Rohr Cu15</t>
  </si>
  <si>
    <t>Vorlaufanschluß generell oben, Rücklauf wechselseitig unten.</t>
  </si>
  <si>
    <t>Anschluß- und Verbindungen werden mit Cu 15 ausgeführt.</t>
  </si>
  <si>
    <t>Die Entlüftung erfolgt über Unterputzentlüfter am Ende des oberen Sammelrohres einer</t>
  </si>
  <si>
    <t>Modulgruppe gleicher Höhe.(Zusammenfassen zu Sammelentlüftung möglich)</t>
  </si>
  <si>
    <t xml:space="preserve">Der Anschluß erfolgt vorzugsweise über einen Verteiler, analog zur Fußbodenheizung. </t>
  </si>
  <si>
    <t>Die Einzelraumregelung erfolgt bei Einsatz eines Verteilers bevorzugt durch elektrische</t>
  </si>
  <si>
    <t>Raumthermostate mit Stellmotoren am Verteiler.</t>
  </si>
  <si>
    <t xml:space="preserve">Abweichend hiervon können bei Kombination mit vorwiegend Heizkörpern auch </t>
  </si>
  <si>
    <t>RTL-Ventile, herkömmliche Thermostatventile oder eine Kombination beider in Unterputzkästen</t>
  </si>
  <si>
    <t>zum Einsatz kommen.</t>
  </si>
  <si>
    <t>In jeden Fall ist ein sauberer hydraulischer Abgleich durchzuführen!</t>
  </si>
  <si>
    <t>Die maximale Leistung eines Heizkreises ist durch den Druckverlust der Anschlußleitungen</t>
  </si>
  <si>
    <t>festgelegt und beträgt bei einer Spreizung von 10 K und Anschluß über Cu 15 ca. 2.000 W.</t>
  </si>
  <si>
    <t>Raumthermostate mit Stellmotoren am Verteiler</t>
  </si>
  <si>
    <t>10-1199</t>
  </si>
  <si>
    <t>10-1245</t>
  </si>
  <si>
    <t>10-1219</t>
  </si>
  <si>
    <t>Lago Modul 076/075</t>
  </si>
  <si>
    <t>Lago Modul 076/105</t>
  </si>
  <si>
    <t>Lago Modul 076/135</t>
  </si>
  <si>
    <t>Lago Modul 145/075</t>
  </si>
  <si>
    <t>Lago Modul 145/105</t>
  </si>
  <si>
    <t>Lago Modul 145/135</t>
  </si>
  <si>
    <t>Lago Modul 214/075</t>
  </si>
  <si>
    <t>Lago Modul 214/105</t>
  </si>
  <si>
    <t>Lago Modul 214/135</t>
  </si>
  <si>
    <t>10-1190</t>
  </si>
  <si>
    <t xml:space="preserve"> -  </t>
  </si>
  <si>
    <t xml:space="preserve">(Installationsbeispiel 2 und 3 - Preisliste 2001 -  </t>
  </si>
  <si>
    <t>Bitte beachten Sie die Angaben zur Auslegung der Lago Wandheizung in der Preisliste</t>
  </si>
  <si>
    <t>Von der geometrisch zur Verfügung stehenden Wandhöhe werden programmintern 10 cm abgezogen,</t>
  </si>
  <si>
    <t xml:space="preserve">anhand der Installationsbeispiele in der Preisliste  -  </t>
  </si>
  <si>
    <t xml:space="preserve">Ovalrohrmuffen verbunden (Installationsbeispiel 1)  </t>
  </si>
  <si>
    <t xml:space="preserve">Die hydraulischen Widerstandswerte der Lago Module entnehmen Sie bitte der Preisliste </t>
  </si>
  <si>
    <t>A  B  A  K  U  S  bauintegrierte Technologie GmbH</t>
  </si>
  <si>
    <t>moduli Lago</t>
  </si>
  <si>
    <t xml:space="preserve">35x12x1 </t>
  </si>
  <si>
    <t>α:</t>
  </si>
  <si>
    <t>Projektdaten</t>
  </si>
  <si>
    <r>
      <t>ABAKUS</t>
    </r>
    <r>
      <rPr>
        <sz val="14"/>
        <rFont val="Arial"/>
        <family val="2"/>
      </rPr>
      <t xml:space="preserve"> - Lago Wandheizung</t>
    </r>
  </si>
  <si>
    <t>Projekt Nr.:</t>
  </si>
  <si>
    <t>Projekt Datum:</t>
  </si>
  <si>
    <t>Name:</t>
  </si>
  <si>
    <t>Kunde</t>
  </si>
  <si>
    <t>Strasse</t>
  </si>
  <si>
    <t>PLZ</t>
  </si>
  <si>
    <t>Ort</t>
  </si>
  <si>
    <t>Bauvorhaben</t>
  </si>
  <si>
    <t>Name</t>
  </si>
  <si>
    <t xml:space="preserve">Wärmebedarfsberechnung nach DIN 4701 </t>
  </si>
  <si>
    <t>Datum</t>
  </si>
  <si>
    <t>Kenndaten zu Gebäude und Heizsystem</t>
  </si>
  <si>
    <t>Gebäude:</t>
  </si>
  <si>
    <t>beheizte Wohnfläche</t>
  </si>
  <si>
    <t>Wärmebedarf</t>
  </si>
  <si>
    <t>Heizleistung Wandheizung</t>
  </si>
  <si>
    <t>Mehr-/Minderleistung</t>
  </si>
  <si>
    <t>Bemerkung</t>
  </si>
  <si>
    <t>Raumliste</t>
  </si>
  <si>
    <t>BV.</t>
  </si>
  <si>
    <t>Raum    Nr.</t>
  </si>
  <si>
    <t>Bezeichnung</t>
  </si>
  <si>
    <t>Fläche [m²]</t>
  </si>
  <si>
    <t>Modulanzahl</t>
  </si>
  <si>
    <t>Leistung              [W]</t>
  </si>
  <si>
    <t>Modulfläche</t>
  </si>
  <si>
    <t>Sommer</t>
  </si>
  <si>
    <t>Vorlauf</t>
  </si>
  <si>
    <t>Rücklauf</t>
  </si>
  <si>
    <t>Raum</t>
  </si>
  <si>
    <t>Untertemp.:</t>
  </si>
  <si>
    <t>Leistung Modul</t>
  </si>
  <si>
    <t>Raum  1  -  20</t>
  </si>
  <si>
    <t>Ab-  schnitt</t>
  </si>
  <si>
    <t>Wand-    länge        [m]</t>
  </si>
  <si>
    <t>spez.   Wärme-  bedarf     [W/m²]</t>
  </si>
  <si>
    <t>Wärme-   bedarf     [W]</t>
  </si>
  <si>
    <t>Modul-  fläche     [m2]</t>
  </si>
  <si>
    <t>spez. Wärme-     leistung       [W/m²]</t>
  </si>
  <si>
    <t>Mehr-/Minder-  leistung [W]</t>
  </si>
  <si>
    <t>Kühl-  leistung [W]</t>
  </si>
  <si>
    <t>Modul-  anzahl</t>
  </si>
  <si>
    <t>Modul-     fläche          [m²]</t>
  </si>
  <si>
    <t>Modul  076     075</t>
  </si>
  <si>
    <t>Modul  076     105</t>
  </si>
  <si>
    <t>Modul  076     135</t>
  </si>
  <si>
    <t>Modul  145     075</t>
  </si>
  <si>
    <t>Modul  145     105</t>
  </si>
  <si>
    <t>Modul  145     135</t>
  </si>
  <si>
    <t>Modul  214     075</t>
  </si>
  <si>
    <t>Modul  214     105</t>
  </si>
  <si>
    <t>Modul  214     135</t>
  </si>
  <si>
    <t>Leistung            [W]</t>
  </si>
  <si>
    <t>Übertemperatur:</t>
  </si>
  <si>
    <t>Wärmebedarf:</t>
  </si>
  <si>
    <t>gesamte Heizleistung:</t>
  </si>
  <si>
    <t>Mehr-/Minderleistung:</t>
  </si>
  <si>
    <t>Modulfläche:</t>
  </si>
  <si>
    <t>Modulanzahl:</t>
  </si>
  <si>
    <t>Wandhöhe    [m]</t>
  </si>
  <si>
    <t>Kosten</t>
  </si>
  <si>
    <t>BV:</t>
  </si>
  <si>
    <t>Materialkosten aufgeschlüsselt</t>
  </si>
  <si>
    <t>Lago Module</t>
  </si>
  <si>
    <t>Zubehör</t>
  </si>
  <si>
    <t>Materialkosten</t>
  </si>
  <si>
    <t>Stundensatz</t>
  </si>
  <si>
    <t>Montagekosten</t>
  </si>
  <si>
    <t>Zeit</t>
  </si>
  <si>
    <t>Fläche</t>
  </si>
  <si>
    <t>Stück</t>
  </si>
  <si>
    <t>Kosten/Stück</t>
  </si>
  <si>
    <t>Kosten/m²</t>
  </si>
  <si>
    <t>Montagekosten gesamt ca.</t>
  </si>
  <si>
    <t>Montagezeit ca.</t>
  </si>
  <si>
    <t>Materialliste</t>
  </si>
  <si>
    <t>Projekt</t>
  </si>
  <si>
    <t>BV</t>
  </si>
  <si>
    <t>Beschreibung</t>
  </si>
  <si>
    <t>Preis</t>
  </si>
  <si>
    <t>Summe</t>
  </si>
  <si>
    <t>Übergang oval</t>
  </si>
  <si>
    <t>90° Übergang oval</t>
  </si>
  <si>
    <t>Unterputzentlüfter</t>
  </si>
  <si>
    <t>Kalibrierwerkzeug</t>
  </si>
  <si>
    <t>Leitungssuchgerät</t>
  </si>
  <si>
    <t>Ovalrohr 35x12x1; l = 2,0 m</t>
  </si>
  <si>
    <t>Modulbefestiger  20 Stück</t>
  </si>
  <si>
    <t>therm. Leitungssuchgerät</t>
  </si>
  <si>
    <t>+  Mwst.</t>
  </si>
  <si>
    <t>ausgestellt am:</t>
  </si>
  <si>
    <t>gerader Übergang</t>
  </si>
  <si>
    <t>90° Übergang</t>
  </si>
  <si>
    <t>Ovalrohrmuffen</t>
  </si>
  <si>
    <t>Ovalrohrkappen</t>
  </si>
  <si>
    <t>Ovalrohr 35x12x1</t>
  </si>
  <si>
    <t>Modulbefestiger 20 Stück</t>
  </si>
  <si>
    <t>(erf. Anzahl liegt bei Modulen bei)</t>
  </si>
  <si>
    <t xml:space="preserve">Summe </t>
  </si>
  <si>
    <t>Angebotssumme</t>
  </si>
  <si>
    <r>
      <t>RT    [°C]</t>
    </r>
    <r>
      <rPr>
        <b/>
        <sz val="10"/>
        <rFont val="Symbol"/>
        <family val="1"/>
      </rPr>
      <t xml:space="preserve"> </t>
    </r>
  </si>
  <si>
    <t>35x12x1 / Cu 15  1 Stück</t>
  </si>
  <si>
    <t>Ovalrohrmuffe  1 Stück</t>
  </si>
  <si>
    <t>Ovalrohrkappe  1 Stück</t>
  </si>
  <si>
    <t>19 %</t>
  </si>
</sst>
</file>

<file path=xl/styles.xml><?xml version="1.0" encoding="utf-8"?>
<styleSheet xmlns="http://schemas.openxmlformats.org/spreadsheetml/2006/main">
  <numFmts count="6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 &quot;°C&quot;"/>
    <numFmt numFmtId="173" formatCode="0.00\ &quot;m²&quot;"/>
    <numFmt numFmtId="174" formatCode="#,##0\ &quot;Watt&quot;"/>
    <numFmt numFmtId="175" formatCode="0\ &quot;K&quot;"/>
    <numFmt numFmtId="176" formatCode="0.0"/>
    <numFmt numFmtId="177" formatCode="0.00\ &quot;m&quot;"/>
    <numFmt numFmtId="178" formatCode="0.00\ &quot;kg/s&quot;"/>
    <numFmt numFmtId="179" formatCode="0\ &quot;Pa&quot;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0\ &quot;W/m²K&quot;"/>
    <numFmt numFmtId="186" formatCode="0.00\ &quot;W/m&quot;"/>
    <numFmt numFmtId="187" formatCode="0.0\ &quot;W/m&quot;"/>
    <numFmt numFmtId="188" formatCode="0\ &quot;W/m&quot;"/>
    <numFmt numFmtId="189" formatCode="0.00\ &quot;kg/h&quot;"/>
    <numFmt numFmtId="190" formatCode="#,##0.00\ &quot;DM/h&quot;"/>
    <numFmt numFmtId="191" formatCode="0\ &quot;min/m&quot;"/>
    <numFmt numFmtId="192" formatCode="0;#,##0\ &quot;Watt&quot;"/>
    <numFmt numFmtId="193" formatCode="#,##0\ &quot;Watt&quot;;[Red]\-#,##0\ &quot;Watt&quot;"/>
    <numFmt numFmtId="194" formatCode="dd/mm/yyyy\ "/>
    <numFmt numFmtId="195" formatCode="#,##0;[Red]\-#,##0"/>
    <numFmt numFmtId="196" formatCode="0\ &quot;min&quot;"/>
    <numFmt numFmtId="197" formatCode="0.0\ &quot;min&quot;"/>
    <numFmt numFmtId="198" formatCode="0.00\ &quot;min&quot;"/>
    <numFmt numFmtId="199" formatCode="0.00\ &quot;h&quot;"/>
    <numFmt numFmtId="200" formatCode="#,##0\ &quot;DM&quot;;&quot;  &quot;"/>
    <numFmt numFmtId="201" formatCode="#,##0\ &quot;DM&quot;;&quot;0&quot;"/>
    <numFmt numFmtId="202" formatCode="0\ &quot;DM/Stck&quot;"/>
    <numFmt numFmtId="203" formatCode="0.0\ &quot;DM/Stck&quot;"/>
    <numFmt numFmtId="204" formatCode="#,##0.0\ &quot;DM&quot;;&quot;0&quot;"/>
    <numFmt numFmtId="205" formatCode="0.0\ &quot;DM/m&quot;"/>
    <numFmt numFmtId="206" formatCode="0.00\ &quot;DM/Stck&quot;"/>
    <numFmt numFmtId="207" formatCode="&quot;  &quot;"/>
    <numFmt numFmtId="208" formatCode="&quot;   &quot;"/>
    <numFmt numFmtId="209" formatCode="0\ &quot;Stück&quot;"/>
    <numFmt numFmtId="210" formatCode="0\ &quot;min/m²&quot;"/>
    <numFmt numFmtId="211" formatCode="0.00\ &quot;DM/m²&quot;"/>
    <numFmt numFmtId="212" formatCode="0.0\ &quot;DM/m²&quot;"/>
    <numFmt numFmtId="213" formatCode="dd/mm/yy"/>
    <numFmt numFmtId="214" formatCode="_-* #,##0.00_ \€_-;\-* #,##0.00_ \€_-;_-* &quot;-&quot;??_ \€_-;_-@_-"/>
    <numFmt numFmtId="215" formatCode="#,##0.00\ &quot;€/h&quot;"/>
    <numFmt numFmtId="216" formatCode="0.0\ &quot;€/Stck&quot;"/>
    <numFmt numFmtId="217" formatCode="0.00\ &quot;€/m²&quot;"/>
    <numFmt numFmtId="218" formatCode="0\ &quot;pezzi&quot;"/>
    <numFmt numFmtId="219" formatCode="0.0\ &quot;€/pezzo&quot;"/>
    <numFmt numFmtId="220" formatCode="0.0\ &quot;€/pz&quot;"/>
    <numFmt numFmtId="221" formatCode="0.0\ &quot;€/St&quot;"/>
    <numFmt numFmtId="222" formatCode="#,##0.00\ &quot;€&quot;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vertAlign val="subscript"/>
      <sz val="9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name val="Symbol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Arial Black"/>
      <family val="2"/>
    </font>
    <font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color indexed="9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208" fontId="0" fillId="2" borderId="0" xfId="0" applyNumberFormat="1" applyFill="1" applyAlignment="1">
      <alignment/>
    </xf>
    <xf numFmtId="208" fontId="1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" fontId="25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8" fillId="2" borderId="0" xfId="0" applyFont="1" applyFill="1" applyAlignment="1" applyProtection="1">
      <alignment horizontal="left"/>
      <protection hidden="1"/>
    </xf>
    <xf numFmtId="2" fontId="0" fillId="2" borderId="0" xfId="0" applyNumberForma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1" fontId="0" fillId="2" borderId="0" xfId="0" applyNumberFormat="1" applyFill="1" applyAlignment="1" applyProtection="1">
      <alignment horizontal="center"/>
      <protection hidden="1"/>
    </xf>
    <xf numFmtId="0" fontId="26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left"/>
      <protection hidden="1"/>
    </xf>
    <xf numFmtId="2" fontId="9" fillId="2" borderId="0" xfId="0" applyNumberFormat="1" applyFont="1" applyFill="1" applyAlignment="1" applyProtection="1">
      <alignment horizontal="center"/>
      <protection hidden="1"/>
    </xf>
    <xf numFmtId="2" fontId="9" fillId="2" borderId="0" xfId="0" applyNumberFormat="1" applyFont="1" applyFill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 vertical="top" wrapText="1"/>
      <protection hidden="1"/>
    </xf>
    <xf numFmtId="2" fontId="1" fillId="2" borderId="2" xfId="0" applyNumberFormat="1" applyFont="1" applyFill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center" vertical="top" wrapText="1"/>
      <protection hidden="1"/>
    </xf>
    <xf numFmtId="1" fontId="1" fillId="2" borderId="2" xfId="0" applyNumberFormat="1" applyFont="1" applyFill="1" applyBorder="1" applyAlignment="1" applyProtection="1">
      <alignment horizontal="center" vertical="top" wrapText="1"/>
      <protection hidden="1"/>
    </xf>
    <xf numFmtId="0" fontId="1" fillId="2" borderId="3" xfId="0" applyFont="1" applyFill="1" applyBorder="1" applyAlignment="1" applyProtection="1">
      <alignment horizontal="center" vertical="top" wrapText="1"/>
      <protection hidden="1"/>
    </xf>
    <xf numFmtId="0" fontId="1" fillId="2" borderId="0" xfId="0" applyFont="1" applyFill="1" applyAlignment="1" applyProtection="1">
      <alignment horizontal="center" vertical="top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2" fontId="18" fillId="3" borderId="5" xfId="0" applyNumberFormat="1" applyFont="1" applyFill="1" applyBorder="1" applyAlignment="1" applyProtection="1">
      <alignment horizontal="center"/>
      <protection hidden="1" locked="0"/>
    </xf>
    <xf numFmtId="1" fontId="18" fillId="2" borderId="6" xfId="0" applyNumberFormat="1" applyFont="1" applyFill="1" applyBorder="1" applyAlignment="1" applyProtection="1">
      <alignment horizontal="center"/>
      <protection hidden="1"/>
    </xf>
    <xf numFmtId="2" fontId="18" fillId="2" borderId="7" xfId="0" applyNumberFormat="1" applyFont="1" applyFill="1" applyBorder="1" applyAlignment="1" applyProtection="1">
      <alignment horizontal="center"/>
      <protection hidden="1"/>
    </xf>
    <xf numFmtId="1" fontId="0" fillId="3" borderId="5" xfId="0" applyNumberFormat="1" applyFill="1" applyBorder="1" applyAlignment="1" applyProtection="1">
      <alignment horizontal="center"/>
      <protection hidden="1" locked="0"/>
    </xf>
    <xf numFmtId="3" fontId="0" fillId="2" borderId="8" xfId="0" applyNumberFormat="1" applyFill="1" applyBorder="1" applyAlignment="1" applyProtection="1">
      <alignment horizontal="center"/>
      <protection hidden="1"/>
    </xf>
    <xf numFmtId="177" fontId="24" fillId="2" borderId="0" xfId="0" applyNumberFormat="1" applyFont="1" applyFill="1" applyAlignment="1" applyProtection="1">
      <alignment/>
      <protection hidden="1"/>
    </xf>
    <xf numFmtId="2" fontId="24" fillId="2" borderId="0" xfId="0" applyNumberFormat="1" applyFont="1" applyFill="1" applyAlignment="1" applyProtection="1">
      <alignment/>
      <protection hidden="1"/>
    </xf>
    <xf numFmtId="0" fontId="0" fillId="2" borderId="9" xfId="0" applyFill="1" applyBorder="1" applyAlignment="1" applyProtection="1">
      <alignment horizontal="center"/>
      <protection hidden="1"/>
    </xf>
    <xf numFmtId="2" fontId="18" fillId="3" borderId="10" xfId="0" applyNumberFormat="1" applyFont="1" applyFill="1" applyBorder="1" applyAlignment="1" applyProtection="1">
      <alignment horizontal="center"/>
      <protection hidden="1" locked="0"/>
    </xf>
    <xf numFmtId="1" fontId="18" fillId="2" borderId="10" xfId="0" applyNumberFormat="1" applyFont="1" applyFill="1" applyBorder="1" applyAlignment="1" applyProtection="1">
      <alignment horizontal="center"/>
      <protection hidden="1"/>
    </xf>
    <xf numFmtId="2" fontId="18" fillId="2" borderId="11" xfId="0" applyNumberFormat="1" applyFont="1" applyFill="1" applyBorder="1" applyAlignment="1" applyProtection="1">
      <alignment horizontal="center"/>
      <protection hidden="1"/>
    </xf>
    <xf numFmtId="1" fontId="0" fillId="3" borderId="10" xfId="0" applyNumberFormat="1" applyFill="1" applyBorder="1" applyAlignment="1" applyProtection="1">
      <alignment horizontal="center"/>
      <protection hidden="1" locked="0"/>
    </xf>
    <xf numFmtId="3" fontId="0" fillId="2" borderId="12" xfId="0" applyNumberFormat="1" applyFill="1" applyBorder="1" applyAlignment="1" applyProtection="1">
      <alignment horizontal="center"/>
      <protection hidden="1"/>
    </xf>
    <xf numFmtId="2" fontId="21" fillId="2" borderId="0" xfId="0" applyNumberFormat="1" applyFont="1" applyFill="1" applyAlignment="1" applyProtection="1">
      <alignment/>
      <protection hidden="1"/>
    </xf>
    <xf numFmtId="2" fontId="14" fillId="2" borderId="0" xfId="0" applyNumberFormat="1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 horizontal="center"/>
      <protection hidden="1"/>
    </xf>
    <xf numFmtId="1" fontId="14" fillId="2" borderId="0" xfId="0" applyNumberFormat="1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/>
      <protection hidden="1" locked="0"/>
    </xf>
    <xf numFmtId="0" fontId="22" fillId="2" borderId="0" xfId="0" applyFont="1" applyFill="1" applyAlignment="1" applyProtection="1">
      <alignment/>
      <protection hidden="1" locked="0"/>
    </xf>
    <xf numFmtId="188" fontId="1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 locked="0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right"/>
      <protection hidden="1"/>
    </xf>
    <xf numFmtId="175" fontId="1" fillId="2" borderId="0" xfId="0" applyNumberFormat="1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 locked="0"/>
    </xf>
    <xf numFmtId="174" fontId="1" fillId="2" borderId="0" xfId="0" applyNumberFormat="1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/>
      <protection hidden="1" locked="0"/>
    </xf>
    <xf numFmtId="174" fontId="1" fillId="2" borderId="0" xfId="0" applyNumberFormat="1" applyFont="1" applyFill="1" applyAlignment="1" applyProtection="1">
      <alignment/>
      <protection hidden="1"/>
    </xf>
    <xf numFmtId="173" fontId="1" fillId="2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93" fontId="1" fillId="2" borderId="0" xfId="0" applyNumberFormat="1" applyFont="1" applyFill="1" applyAlignment="1" applyProtection="1">
      <alignment/>
      <protection hidden="1"/>
    </xf>
    <xf numFmtId="209" fontId="1" fillId="2" borderId="0" xfId="0" applyNumberFormat="1" applyFont="1" applyFill="1" applyAlignment="1" applyProtection="1">
      <alignment horizontal="right"/>
      <protection hidden="1"/>
    </xf>
    <xf numFmtId="207" fontId="1" fillId="2" borderId="0" xfId="0" applyNumberFormat="1" applyFont="1" applyFill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8" fillId="4" borderId="0" xfId="0" applyFont="1" applyFill="1" applyAlignment="1" applyProtection="1">
      <alignment/>
      <protection hidden="1"/>
    </xf>
    <xf numFmtId="0" fontId="16" fillId="4" borderId="0" xfId="0" applyFont="1" applyFill="1" applyAlignment="1" applyProtection="1">
      <alignment/>
      <protection hidden="1"/>
    </xf>
    <xf numFmtId="0" fontId="16" fillId="4" borderId="0" xfId="0" applyFont="1" applyFill="1" applyAlignment="1" applyProtection="1">
      <alignment horizontal="center"/>
      <protection hidden="1"/>
    </xf>
    <xf numFmtId="0" fontId="17" fillId="4" borderId="0" xfId="0" applyFont="1" applyFill="1" applyAlignment="1" applyProtection="1">
      <alignment/>
      <protection hidden="1"/>
    </xf>
    <xf numFmtId="0" fontId="17" fillId="4" borderId="0" xfId="0" applyFont="1" applyFill="1" applyAlignment="1" applyProtection="1">
      <alignment horizontal="center"/>
      <protection hidden="1"/>
    </xf>
    <xf numFmtId="0" fontId="16" fillId="4" borderId="0" xfId="0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16" fillId="4" borderId="0" xfId="0" applyFont="1" applyFill="1" applyAlignment="1" applyProtection="1">
      <alignment horizontal="left"/>
      <protection hidden="1"/>
    </xf>
    <xf numFmtId="214" fontId="17" fillId="4" borderId="0" xfId="0" applyNumberFormat="1" applyFont="1" applyFill="1" applyAlignment="1" applyProtection="1">
      <alignment/>
      <protection hidden="1"/>
    </xf>
    <xf numFmtId="214" fontId="17" fillId="4" borderId="0" xfId="20" applyNumberFormat="1" applyFont="1" applyFill="1" applyAlignment="1" applyProtection="1">
      <alignment/>
      <protection hidden="1"/>
    </xf>
    <xf numFmtId="0" fontId="17" fillId="4" borderId="13" xfId="0" applyFont="1" applyFill="1" applyBorder="1" applyAlignment="1" applyProtection="1">
      <alignment/>
      <protection hidden="1"/>
    </xf>
    <xf numFmtId="214" fontId="17" fillId="4" borderId="13" xfId="0" applyNumberFormat="1" applyFont="1" applyFill="1" applyBorder="1" applyAlignment="1" applyProtection="1">
      <alignment/>
      <protection hidden="1"/>
    </xf>
    <xf numFmtId="214" fontId="16" fillId="4" borderId="0" xfId="0" applyNumberFormat="1" applyFont="1" applyFill="1" applyAlignment="1" applyProtection="1">
      <alignment/>
      <protection hidden="1"/>
    </xf>
    <xf numFmtId="44" fontId="16" fillId="4" borderId="0" xfId="0" applyNumberFormat="1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6" fillId="4" borderId="0" xfId="0" applyFont="1" applyFill="1" applyAlignment="1" applyProtection="1">
      <alignment horizontal="right"/>
      <protection hidden="1"/>
    </xf>
    <xf numFmtId="0" fontId="16" fillId="2" borderId="0" xfId="0" applyFont="1" applyFill="1" applyAlignment="1" applyProtection="1">
      <alignment horizontal="center"/>
      <protection hidden="1"/>
    </xf>
    <xf numFmtId="210" fontId="17" fillId="4" borderId="0" xfId="0" applyNumberFormat="1" applyFont="1" applyFill="1" applyAlignment="1" applyProtection="1">
      <alignment horizontal="right"/>
      <protection hidden="1"/>
    </xf>
    <xf numFmtId="173" fontId="17" fillId="4" borderId="0" xfId="20" applyNumberFormat="1" applyFont="1" applyFill="1" applyAlignment="1" applyProtection="1">
      <alignment horizontal="center"/>
      <protection hidden="1"/>
    </xf>
    <xf numFmtId="1" fontId="17" fillId="2" borderId="0" xfId="0" applyNumberFormat="1" applyFont="1" applyFill="1" applyAlignment="1" applyProtection="1">
      <alignment horizontal="center"/>
      <protection hidden="1"/>
    </xf>
    <xf numFmtId="217" fontId="17" fillId="4" borderId="0" xfId="20" applyNumberFormat="1" applyFont="1" applyFill="1" applyAlignment="1" applyProtection="1">
      <alignment horizontal="right"/>
      <protection hidden="1"/>
    </xf>
    <xf numFmtId="0" fontId="17" fillId="0" borderId="13" xfId="0" applyFont="1" applyBorder="1" applyAlignment="1" applyProtection="1">
      <alignment/>
      <protection hidden="1"/>
    </xf>
    <xf numFmtId="0" fontId="17" fillId="4" borderId="13" xfId="0" applyFont="1" applyFill="1" applyBorder="1" applyAlignment="1" applyProtection="1">
      <alignment horizontal="center"/>
      <protection hidden="1"/>
    </xf>
    <xf numFmtId="199" fontId="16" fillId="4" borderId="0" xfId="0" applyNumberFormat="1" applyFont="1" applyFill="1" applyAlignment="1" applyProtection="1">
      <alignment/>
      <protection hidden="1"/>
    </xf>
    <xf numFmtId="0" fontId="30" fillId="4" borderId="0" xfId="0" applyFont="1" applyFill="1" applyAlignment="1" applyProtection="1">
      <alignment horizontal="center"/>
      <protection hidden="1"/>
    </xf>
    <xf numFmtId="215" fontId="16" fillId="5" borderId="0" xfId="0" applyNumberFormat="1" applyFont="1" applyFill="1" applyAlignment="1" applyProtection="1">
      <alignment/>
      <protection hidden="1" locked="0"/>
    </xf>
    <xf numFmtId="49" fontId="0" fillId="2" borderId="0" xfId="0" applyNumberFormat="1" applyFill="1" applyAlignment="1" applyProtection="1">
      <alignment horizontal="center"/>
      <protection hidden="1"/>
    </xf>
    <xf numFmtId="44" fontId="0" fillId="2" borderId="0" xfId="20" applyFill="1" applyAlignment="1" applyProtection="1">
      <alignment/>
      <protection hidden="1"/>
    </xf>
    <xf numFmtId="49" fontId="0" fillId="2" borderId="0" xfId="0" applyNumberFormat="1" applyFill="1" applyAlignment="1" applyProtection="1">
      <alignment horizontal="right"/>
      <protection hidden="1"/>
    </xf>
    <xf numFmtId="49" fontId="17" fillId="2" borderId="0" xfId="0" applyNumberFormat="1" applyFont="1" applyFill="1" applyAlignment="1" applyProtection="1">
      <alignment horizontal="center"/>
      <protection hidden="1"/>
    </xf>
    <xf numFmtId="49" fontId="17" fillId="2" borderId="0" xfId="0" applyNumberFormat="1" applyFont="1" applyFill="1" applyAlignment="1" applyProtection="1">
      <alignment horizontal="right"/>
      <protection hidden="1"/>
    </xf>
    <xf numFmtId="44" fontId="17" fillId="2" borderId="0" xfId="20" applyFont="1" applyFill="1" applyAlignment="1" applyProtection="1">
      <alignment/>
      <protection hidden="1"/>
    </xf>
    <xf numFmtId="49" fontId="17" fillId="2" borderId="0" xfId="0" applyNumberFormat="1" applyFont="1" applyFill="1" applyAlignment="1" applyProtection="1">
      <alignment horizontal="left"/>
      <protection hidden="1"/>
    </xf>
    <xf numFmtId="49" fontId="16" fillId="2" borderId="0" xfId="0" applyNumberFormat="1" applyFont="1" applyFill="1" applyAlignment="1" applyProtection="1">
      <alignment horizontal="left"/>
      <protection hidden="1"/>
    </xf>
    <xf numFmtId="49" fontId="16" fillId="2" borderId="0" xfId="0" applyNumberFormat="1" applyFont="1" applyFill="1" applyAlignment="1" applyProtection="1">
      <alignment horizontal="right"/>
      <protection hidden="1"/>
    </xf>
    <xf numFmtId="0" fontId="16" fillId="2" borderId="13" xfId="0" applyFont="1" applyFill="1" applyBorder="1" applyAlignment="1" applyProtection="1">
      <alignment horizontal="center"/>
      <protection hidden="1"/>
    </xf>
    <xf numFmtId="49" fontId="16" fillId="2" borderId="13" xfId="0" applyNumberFormat="1" applyFont="1" applyFill="1" applyBorder="1" applyAlignment="1" applyProtection="1">
      <alignment horizontal="center"/>
      <protection hidden="1"/>
    </xf>
    <xf numFmtId="0" fontId="16" fillId="2" borderId="13" xfId="0" applyFont="1" applyFill="1" applyBorder="1" applyAlignment="1" applyProtection="1">
      <alignment horizontal="left"/>
      <protection hidden="1"/>
    </xf>
    <xf numFmtId="44" fontId="16" fillId="2" borderId="13" xfId="20" applyFont="1" applyFill="1" applyBorder="1" applyAlignment="1" applyProtection="1">
      <alignment horizontal="center"/>
      <protection hidden="1"/>
    </xf>
    <xf numFmtId="44" fontId="16" fillId="2" borderId="13" xfId="20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49" fontId="0" fillId="2" borderId="0" xfId="0" applyNumberForma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44" fontId="0" fillId="2" borderId="0" xfId="20" applyFill="1" applyBorder="1" applyAlignment="1" applyProtection="1">
      <alignment horizontal="right"/>
      <protection hidden="1"/>
    </xf>
    <xf numFmtId="214" fontId="0" fillId="2" borderId="0" xfId="20" applyNumberFormat="1" applyFill="1" applyAlignment="1" applyProtection="1">
      <alignment/>
      <protection hidden="1"/>
    </xf>
    <xf numFmtId="0" fontId="0" fillId="2" borderId="14" xfId="0" applyFill="1" applyBorder="1" applyAlignment="1" applyProtection="1">
      <alignment horizontal="center"/>
      <protection hidden="1"/>
    </xf>
    <xf numFmtId="49" fontId="0" fillId="2" borderId="14" xfId="0" applyNumberFormat="1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/>
      <protection hidden="1"/>
    </xf>
    <xf numFmtId="214" fontId="0" fillId="2" borderId="14" xfId="20" applyNumberFormat="1" applyFill="1" applyBorder="1" applyAlignment="1" applyProtection="1">
      <alignment/>
      <protection hidden="1"/>
    </xf>
    <xf numFmtId="44" fontId="0" fillId="2" borderId="0" xfId="20" applyFont="1" applyFill="1" applyAlignment="1" applyProtection="1">
      <alignment horizontal="right"/>
      <protection hidden="1"/>
    </xf>
    <xf numFmtId="0" fontId="0" fillId="3" borderId="0" xfId="0" applyFill="1" applyAlignment="1" applyProtection="1">
      <alignment/>
      <protection hidden="1" locked="0"/>
    </xf>
    <xf numFmtId="0" fontId="17" fillId="2" borderId="0" xfId="0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7" fillId="2" borderId="15" xfId="0" applyFont="1" applyFill="1" applyBorder="1" applyAlignment="1" applyProtection="1">
      <alignment/>
      <protection hidden="1"/>
    </xf>
    <xf numFmtId="2" fontId="17" fillId="2" borderId="16" xfId="0" applyNumberFormat="1" applyFont="1" applyFill="1" applyBorder="1" applyAlignment="1" applyProtection="1">
      <alignment/>
      <protection hidden="1"/>
    </xf>
    <xf numFmtId="0" fontId="17" fillId="2" borderId="16" xfId="0" applyFont="1" applyFill="1" applyBorder="1" applyAlignment="1" applyProtection="1">
      <alignment horizontal="center"/>
      <protection hidden="1"/>
    </xf>
    <xf numFmtId="3" fontId="17" fillId="2" borderId="16" xfId="0" applyNumberFormat="1" applyFont="1" applyFill="1" applyBorder="1" applyAlignment="1" applyProtection="1">
      <alignment/>
      <protection hidden="1"/>
    </xf>
    <xf numFmtId="2" fontId="17" fillId="2" borderId="16" xfId="0" applyNumberFormat="1" applyFont="1" applyFill="1" applyBorder="1" applyAlignment="1" applyProtection="1">
      <alignment horizontal="center"/>
      <protection hidden="1"/>
    </xf>
    <xf numFmtId="3" fontId="17" fillId="2" borderId="17" xfId="0" applyNumberFormat="1" applyFont="1" applyFill="1" applyBorder="1" applyAlignment="1" applyProtection="1">
      <alignment/>
      <protection hidden="1"/>
    </xf>
    <xf numFmtId="3" fontId="17" fillId="2" borderId="0" xfId="0" applyNumberFormat="1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0" fillId="2" borderId="18" xfId="0" applyFill="1" applyBorder="1" applyAlignment="1" applyProtection="1">
      <alignment/>
      <protection hidden="1"/>
    </xf>
    <xf numFmtId="2" fontId="17" fillId="2" borderId="0" xfId="0" applyNumberFormat="1" applyFont="1" applyFill="1" applyBorder="1" applyAlignment="1" applyProtection="1">
      <alignment/>
      <protection hidden="1"/>
    </xf>
    <xf numFmtId="1" fontId="17" fillId="2" borderId="19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2" fontId="17" fillId="2" borderId="0" xfId="0" applyNumberFormat="1" applyFont="1" applyFill="1" applyBorder="1" applyAlignment="1" applyProtection="1">
      <alignment horizontal="center"/>
      <protection hidden="1"/>
    </xf>
    <xf numFmtId="3" fontId="17" fillId="2" borderId="20" xfId="0" applyNumberFormat="1" applyFont="1" applyFill="1" applyBorder="1" applyAlignment="1" applyProtection="1">
      <alignment/>
      <protection hidden="1"/>
    </xf>
    <xf numFmtId="3" fontId="17" fillId="2" borderId="0" xfId="0" applyNumberFormat="1" applyFont="1" applyFill="1" applyBorder="1" applyAlignment="1" applyProtection="1">
      <alignment/>
      <protection hidden="1"/>
    </xf>
    <xf numFmtId="0" fontId="19" fillId="2" borderId="0" xfId="0" applyNumberFormat="1" applyFont="1" applyFill="1" applyBorder="1" applyAlignment="1" applyProtection="1">
      <alignment horizontal="center"/>
      <protection hidden="1"/>
    </xf>
    <xf numFmtId="1" fontId="16" fillId="2" borderId="0" xfId="0" applyNumberFormat="1" applyFont="1" applyFill="1" applyBorder="1" applyAlignment="1" applyProtection="1">
      <alignment horizontal="center"/>
      <protection hidden="1"/>
    </xf>
    <xf numFmtId="1" fontId="19" fillId="2" borderId="0" xfId="0" applyNumberFormat="1" applyFont="1" applyFill="1" applyBorder="1" applyAlignment="1" applyProtection="1">
      <alignment horizontal="center"/>
      <protection hidden="1"/>
    </xf>
    <xf numFmtId="0" fontId="17" fillId="2" borderId="19" xfId="0" applyFont="1" applyFill="1" applyBorder="1" applyAlignment="1" applyProtection="1">
      <alignment horizontal="center"/>
      <protection hidden="1"/>
    </xf>
    <xf numFmtId="0" fontId="17" fillId="2" borderId="19" xfId="0" applyFont="1" applyFill="1" applyBorder="1" applyAlignment="1" applyProtection="1">
      <alignment/>
      <protection hidden="1"/>
    </xf>
    <xf numFmtId="0" fontId="17" fillId="2" borderId="2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17" fillId="2" borderId="21" xfId="0" applyFont="1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/>
      <protection hidden="1"/>
    </xf>
    <xf numFmtId="0" fontId="7" fillId="2" borderId="14" xfId="0" applyFont="1" applyFill="1" applyBorder="1" applyAlignment="1" applyProtection="1">
      <alignment/>
      <protection hidden="1"/>
    </xf>
    <xf numFmtId="0" fontId="17" fillId="2" borderId="22" xfId="0" applyFont="1" applyFill="1" applyBorder="1" applyAlignment="1" applyProtection="1">
      <alignment/>
      <protection hidden="1"/>
    </xf>
    <xf numFmtId="1" fontId="16" fillId="3" borderId="23" xfId="0" applyNumberFormat="1" applyFont="1" applyFill="1" applyBorder="1" applyAlignment="1" applyProtection="1">
      <alignment horizontal="center"/>
      <protection hidden="1" locked="0"/>
    </xf>
    <xf numFmtId="2" fontId="12" fillId="2" borderId="0" xfId="0" applyNumberFormat="1" applyFont="1" applyFill="1" applyAlignment="1" applyProtection="1">
      <alignment horizontal="left"/>
      <protection hidden="1"/>
    </xf>
    <xf numFmtId="2" fontId="16" fillId="2" borderId="0" xfId="0" applyNumberFormat="1" applyFont="1" applyFill="1" applyAlignment="1" applyProtection="1">
      <alignment horizontal="center"/>
      <protection hidden="1"/>
    </xf>
    <xf numFmtId="3" fontId="0" fillId="2" borderId="0" xfId="0" applyNumberFormat="1" applyFill="1" applyAlignment="1" applyProtection="1">
      <alignment horizontal="center"/>
      <protection hidden="1"/>
    </xf>
    <xf numFmtId="15" fontId="1" fillId="2" borderId="0" xfId="0" applyNumberFormat="1" applyFont="1" applyFill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 vertical="top" wrapText="1"/>
      <protection hidden="1"/>
    </xf>
    <xf numFmtId="0" fontId="1" fillId="2" borderId="16" xfId="0" applyFont="1" applyFill="1" applyBorder="1" applyAlignment="1" applyProtection="1">
      <alignment horizontal="center" vertical="top" wrapText="1"/>
      <protection hidden="1"/>
    </xf>
    <xf numFmtId="2" fontId="1" fillId="2" borderId="16" xfId="0" applyNumberFormat="1" applyFont="1" applyFill="1" applyBorder="1" applyAlignment="1" applyProtection="1">
      <alignment horizontal="center" vertical="top" wrapText="1"/>
      <protection hidden="1"/>
    </xf>
    <xf numFmtId="0" fontId="1" fillId="2" borderId="16" xfId="0" applyFont="1" applyFill="1" applyBorder="1" applyAlignment="1" applyProtection="1">
      <alignment horizontal="center" vertical="top" wrapText="1"/>
      <protection hidden="1"/>
    </xf>
    <xf numFmtId="3" fontId="1" fillId="2" borderId="16" xfId="0" applyNumberFormat="1" applyFont="1" applyFill="1" applyBorder="1" applyAlignment="1" applyProtection="1">
      <alignment horizontal="center" vertical="top" wrapText="1"/>
      <protection hidden="1"/>
    </xf>
    <xf numFmtId="2" fontId="1" fillId="2" borderId="24" xfId="0" applyNumberFormat="1" applyFont="1" applyFill="1" applyBorder="1" applyAlignment="1" applyProtection="1">
      <alignment horizontal="center" vertical="top" wrapText="1"/>
      <protection hidden="1"/>
    </xf>
    <xf numFmtId="0" fontId="1" fillId="2" borderId="0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horizontal="center" vertical="top" wrapText="1"/>
      <protection hidden="1"/>
    </xf>
    <xf numFmtId="3" fontId="18" fillId="3" borderId="5" xfId="0" applyNumberFormat="1" applyFont="1" applyFill="1" applyBorder="1" applyAlignment="1" applyProtection="1">
      <alignment horizontal="center"/>
      <protection hidden="1" locked="0"/>
    </xf>
    <xf numFmtId="2" fontId="0" fillId="2" borderId="5" xfId="0" applyNumberFormat="1" applyFill="1" applyBorder="1" applyAlignment="1" applyProtection="1">
      <alignment horizontal="center"/>
      <protection hidden="1"/>
    </xf>
    <xf numFmtId="1" fontId="0" fillId="2" borderId="5" xfId="0" applyNumberFormat="1" applyFill="1" applyBorder="1" applyAlignment="1" applyProtection="1">
      <alignment horizontal="center"/>
      <protection hidden="1"/>
    </xf>
    <xf numFmtId="3" fontId="0" fillId="2" borderId="5" xfId="0" applyNumberFormat="1" applyFill="1" applyBorder="1" applyAlignment="1" applyProtection="1">
      <alignment horizontal="center"/>
      <protection hidden="1"/>
    </xf>
    <xf numFmtId="3" fontId="0" fillId="2" borderId="25" xfId="0" applyNumberFormat="1" applyFill="1" applyBorder="1" applyAlignment="1" applyProtection="1">
      <alignment horizontal="center"/>
      <protection hidden="1"/>
    </xf>
    <xf numFmtId="2" fontId="0" fillId="2" borderId="0" xfId="0" applyNumberFormat="1" applyFill="1" applyBorder="1" applyAlignment="1" applyProtection="1">
      <alignment horizontal="center"/>
      <protection hidden="1"/>
    </xf>
    <xf numFmtId="3" fontId="18" fillId="3" borderId="10" xfId="0" applyNumberFormat="1" applyFont="1" applyFill="1" applyBorder="1" applyAlignment="1" applyProtection="1">
      <alignment horizontal="center"/>
      <protection hidden="1" locked="0"/>
    </xf>
    <xf numFmtId="2" fontId="0" fillId="2" borderId="10" xfId="0" applyNumberFormat="1" applyFill="1" applyBorder="1" applyAlignment="1" applyProtection="1">
      <alignment horizontal="center"/>
      <protection hidden="1"/>
    </xf>
    <xf numFmtId="1" fontId="0" fillId="2" borderId="10" xfId="0" applyNumberFormat="1" applyFill="1" applyBorder="1" applyAlignment="1" applyProtection="1">
      <alignment horizontal="center"/>
      <protection hidden="1"/>
    </xf>
    <xf numFmtId="3" fontId="0" fillId="2" borderId="10" xfId="0" applyNumberFormat="1" applyFill="1" applyBorder="1" applyAlignment="1" applyProtection="1">
      <alignment horizontal="center"/>
      <protection hidden="1"/>
    </xf>
    <xf numFmtId="3" fontId="0" fillId="2" borderId="26" xfId="0" applyNumberFormat="1" applyFill="1" applyBorder="1" applyAlignment="1" applyProtection="1">
      <alignment horizontal="center"/>
      <protection hidden="1"/>
    </xf>
    <xf numFmtId="2" fontId="1" fillId="2" borderId="0" xfId="0" applyNumberFormat="1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173" fontId="1" fillId="2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3" fontId="0" fillId="2" borderId="0" xfId="0" applyNumberFormat="1" applyFill="1" applyAlignment="1" applyProtection="1">
      <alignment/>
      <protection hidden="1"/>
    </xf>
    <xf numFmtId="2" fontId="6" fillId="2" borderId="0" xfId="0" applyNumberFormat="1" applyFont="1" applyFill="1" applyAlignment="1" applyProtection="1">
      <alignment horizontal="left"/>
      <protection hidden="1"/>
    </xf>
    <xf numFmtId="177" fontId="1" fillId="2" borderId="0" xfId="0" applyNumberFormat="1" applyFont="1" applyFill="1" applyAlignment="1" applyProtection="1">
      <alignment horizontal="right"/>
      <protection hidden="1"/>
    </xf>
    <xf numFmtId="193" fontId="1" fillId="2" borderId="0" xfId="0" applyNumberFormat="1" applyFont="1" applyFill="1" applyAlignment="1" applyProtection="1">
      <alignment horizontal="right"/>
      <protection hidden="1"/>
    </xf>
    <xf numFmtId="172" fontId="9" fillId="2" borderId="0" xfId="0" applyNumberFormat="1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/>
      <protection hidden="1"/>
    </xf>
    <xf numFmtId="49" fontId="0" fillId="2" borderId="0" xfId="0" applyNumberFormat="1" applyFill="1" applyAlignment="1" applyProtection="1">
      <alignment/>
      <protection hidden="1"/>
    </xf>
    <xf numFmtId="49" fontId="17" fillId="2" borderId="0" xfId="0" applyNumberFormat="1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 horizontal="right"/>
      <protection hidden="1"/>
    </xf>
    <xf numFmtId="0" fontId="0" fillId="2" borderId="23" xfId="0" applyFill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 horizontal="left"/>
      <protection hidden="1"/>
    </xf>
    <xf numFmtId="49" fontId="19" fillId="2" borderId="0" xfId="0" applyNumberFormat="1" applyFont="1" applyFill="1" applyAlignment="1" applyProtection="1">
      <alignment/>
      <protection hidden="1"/>
    </xf>
    <xf numFmtId="173" fontId="17" fillId="2" borderId="0" xfId="0" applyNumberFormat="1" applyFont="1" applyFill="1" applyAlignment="1" applyProtection="1">
      <alignment/>
      <protection hidden="1"/>
    </xf>
    <xf numFmtId="174" fontId="17" fillId="2" borderId="0" xfId="0" applyNumberFormat="1" applyFont="1" applyFill="1" applyAlignment="1" applyProtection="1">
      <alignment/>
      <protection hidden="1"/>
    </xf>
    <xf numFmtId="193" fontId="17" fillId="2" borderId="0" xfId="0" applyNumberFormat="1" applyFont="1" applyFill="1" applyAlignment="1" applyProtection="1">
      <alignment/>
      <protection hidden="1"/>
    </xf>
    <xf numFmtId="174" fontId="0" fillId="2" borderId="0" xfId="0" applyNumberForma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24" fillId="2" borderId="0" xfId="0" applyFont="1" applyFill="1" applyAlignment="1" applyProtection="1">
      <alignment/>
      <protection hidden="1" locked="0"/>
    </xf>
    <xf numFmtId="172" fontId="0" fillId="2" borderId="0" xfId="0" applyNumberForma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alignment/>
      <protection hidden="1"/>
    </xf>
    <xf numFmtId="49" fontId="19" fillId="3" borderId="0" xfId="0" applyNumberFormat="1" applyFont="1" applyFill="1" applyAlignment="1" applyProtection="1">
      <alignment horizontal="right"/>
      <protection locked="0"/>
    </xf>
    <xf numFmtId="194" fontId="19" fillId="3" borderId="0" xfId="0" applyNumberFormat="1" applyFont="1" applyFill="1" applyAlignment="1" applyProtection="1">
      <alignment/>
      <protection locked="0"/>
    </xf>
    <xf numFmtId="22" fontId="19" fillId="3" borderId="0" xfId="0" applyNumberFormat="1" applyFont="1" applyFill="1" applyAlignment="1" applyProtection="1">
      <alignment horizontal="right"/>
      <protection locked="0"/>
    </xf>
    <xf numFmtId="49" fontId="18" fillId="3" borderId="4" xfId="0" applyNumberFormat="1" applyFont="1" applyFill="1" applyBorder="1" applyAlignment="1" applyProtection="1">
      <alignment horizontal="center"/>
      <protection locked="0"/>
    </xf>
    <xf numFmtId="49" fontId="18" fillId="3" borderId="5" xfId="0" applyNumberFormat="1" applyFont="1" applyFill="1" applyBorder="1" applyAlignment="1" applyProtection="1">
      <alignment/>
      <protection locked="0"/>
    </xf>
    <xf numFmtId="2" fontId="18" fillId="3" borderId="5" xfId="0" applyNumberFormat="1" applyFont="1" applyFill="1" applyBorder="1" applyAlignment="1" applyProtection="1">
      <alignment horizontal="center"/>
      <protection locked="0"/>
    </xf>
    <xf numFmtId="0" fontId="18" fillId="3" borderId="5" xfId="0" applyFont="1" applyFill="1" applyBorder="1" applyAlignment="1" applyProtection="1">
      <alignment horizontal="center"/>
      <protection locked="0"/>
    </xf>
    <xf numFmtId="1" fontId="18" fillId="3" borderId="5" xfId="0" applyNumberFormat="1" applyFont="1" applyFill="1" applyBorder="1" applyAlignment="1" applyProtection="1">
      <alignment horizontal="center"/>
      <protection locked="0"/>
    </xf>
    <xf numFmtId="49" fontId="18" fillId="3" borderId="9" xfId="0" applyNumberFormat="1" applyFont="1" applyFill="1" applyBorder="1" applyAlignment="1" applyProtection="1">
      <alignment horizontal="center"/>
      <protection locked="0"/>
    </xf>
    <xf numFmtId="49" fontId="18" fillId="3" borderId="10" xfId="0" applyNumberFormat="1" applyFont="1" applyFill="1" applyBorder="1" applyAlignment="1" applyProtection="1">
      <alignment/>
      <protection locked="0"/>
    </xf>
    <xf numFmtId="2" fontId="18" fillId="3" borderId="10" xfId="0" applyNumberFormat="1" applyFont="1" applyFill="1" applyBorder="1" applyAlignment="1" applyProtection="1">
      <alignment horizontal="center"/>
      <protection locked="0"/>
    </xf>
    <xf numFmtId="0" fontId="18" fillId="3" borderId="10" xfId="0" applyFont="1" applyFill="1" applyBorder="1" applyAlignment="1" applyProtection="1">
      <alignment horizontal="center"/>
      <protection locked="0"/>
    </xf>
    <xf numFmtId="1" fontId="18" fillId="3" borderId="1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176" fontId="0" fillId="2" borderId="0" xfId="0" applyNumberFormat="1" applyFill="1" applyAlignment="1" applyProtection="1">
      <alignment horizontal="center"/>
      <protection hidden="1"/>
    </xf>
    <xf numFmtId="195" fontId="0" fillId="2" borderId="5" xfId="0" applyNumberFormat="1" applyFill="1" applyBorder="1" applyAlignment="1" applyProtection="1">
      <alignment horizontal="center"/>
      <protection hidden="1"/>
    </xf>
    <xf numFmtId="195" fontId="0" fillId="2" borderId="10" xfId="0" applyNumberFormat="1" applyFill="1" applyBorder="1" applyAlignment="1" applyProtection="1">
      <alignment horizontal="center"/>
      <protection hidden="1"/>
    </xf>
    <xf numFmtId="3" fontId="1" fillId="2" borderId="24" xfId="0" applyNumberFormat="1" applyFont="1" applyFill="1" applyBorder="1" applyAlignment="1" applyProtection="1">
      <alignment horizontal="center" vertical="top" wrapText="1"/>
      <protection hidden="1"/>
    </xf>
    <xf numFmtId="3" fontId="32" fillId="2" borderId="17" xfId="0" applyNumberFormat="1" applyFont="1" applyFill="1" applyBorder="1" applyAlignment="1" applyProtection="1">
      <alignment horizontal="center" vertical="top" wrapText="1"/>
      <protection hidden="1"/>
    </xf>
    <xf numFmtId="195" fontId="33" fillId="2" borderId="27" xfId="0" applyNumberFormat="1" applyFont="1" applyFill="1" applyBorder="1" applyAlignment="1" applyProtection="1">
      <alignment horizontal="center"/>
      <protection hidden="1"/>
    </xf>
    <xf numFmtId="195" fontId="33" fillId="2" borderId="12" xfId="0" applyNumberFormat="1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 locked="0"/>
    </xf>
    <xf numFmtId="195" fontId="33" fillId="2" borderId="0" xfId="0" applyNumberFormat="1" applyFont="1" applyFill="1" applyAlignment="1" applyProtection="1">
      <alignment horizontal="center"/>
      <protection hidden="1"/>
    </xf>
    <xf numFmtId="221" fontId="17" fillId="4" borderId="0" xfId="20" applyNumberFormat="1" applyFont="1" applyFill="1" applyAlignment="1" applyProtection="1">
      <alignment horizontal="right"/>
      <protection hidden="1"/>
    </xf>
    <xf numFmtId="214" fontId="0" fillId="2" borderId="0" xfId="20" applyNumberFormat="1" applyFill="1" applyAlignment="1" applyProtection="1">
      <alignment horizontal="right"/>
      <protection hidden="1"/>
    </xf>
    <xf numFmtId="44" fontId="0" fillId="2" borderId="0" xfId="20" applyFill="1" applyAlignment="1" applyProtection="1">
      <alignment horizontal="right"/>
      <protection hidden="1"/>
    </xf>
    <xf numFmtId="44" fontId="17" fillId="2" borderId="0" xfId="20" applyFont="1" applyFill="1" applyAlignment="1" applyProtection="1">
      <alignment horizontal="right"/>
      <protection hidden="1"/>
    </xf>
    <xf numFmtId="214" fontId="0" fillId="2" borderId="14" xfId="20" applyNumberFormat="1" applyFill="1" applyBorder="1" applyAlignment="1" applyProtection="1">
      <alignment horizontal="right"/>
      <protection hidden="1"/>
    </xf>
    <xf numFmtId="44" fontId="0" fillId="3" borderId="0" xfId="20" applyFill="1" applyAlignment="1" applyProtection="1">
      <alignment horizontal="right"/>
      <protection hidden="1" locked="0"/>
    </xf>
    <xf numFmtId="44" fontId="0" fillId="2" borderId="0" xfId="2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44" fontId="1" fillId="2" borderId="0" xfId="20" applyFont="1" applyFill="1" applyBorder="1" applyAlignment="1" applyProtection="1">
      <alignment/>
      <protection hidden="1"/>
    </xf>
    <xf numFmtId="214" fontId="1" fillId="2" borderId="0" xfId="20" applyNumberFormat="1" applyFont="1" applyFill="1" applyBorder="1" applyAlignment="1" applyProtection="1">
      <alignment horizontal="right"/>
      <protection hidden="1"/>
    </xf>
    <xf numFmtId="49" fontId="1" fillId="2" borderId="0" xfId="0" applyNumberFormat="1" applyFont="1" applyFill="1" applyBorder="1" applyAlignment="1" applyProtection="1">
      <alignment horizontal="right"/>
      <protection hidden="1"/>
    </xf>
    <xf numFmtId="49" fontId="1" fillId="2" borderId="0" xfId="2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31" fillId="6" borderId="0" xfId="0" applyFont="1" applyFill="1" applyAlignment="1" applyProtection="1">
      <alignment horizontal="right"/>
      <protection hidden="1"/>
    </xf>
    <xf numFmtId="49" fontId="19" fillId="3" borderId="0" xfId="0" applyNumberFormat="1" applyFont="1" applyFill="1" applyAlignment="1" applyProtection="1">
      <alignment horizontal="left"/>
      <protection locked="0"/>
    </xf>
    <xf numFmtId="49" fontId="16" fillId="3" borderId="0" xfId="0" applyNumberFormat="1" applyFont="1" applyFill="1" applyAlignment="1" applyProtection="1">
      <alignment horizontal="left"/>
      <protection locked="0"/>
    </xf>
    <xf numFmtId="0" fontId="19" fillId="3" borderId="0" xfId="0" applyFont="1" applyFill="1" applyAlignment="1" applyProtection="1">
      <alignment horizontal="left"/>
      <protection locked="0"/>
    </xf>
    <xf numFmtId="0" fontId="18" fillId="3" borderId="0" xfId="0" applyFont="1" applyFill="1" applyAlignment="1" applyProtection="1">
      <alignment horizontal="left" vertical="top" wrapText="1"/>
      <protection locked="0"/>
    </xf>
    <xf numFmtId="213" fontId="19" fillId="3" borderId="0" xfId="0" applyNumberFormat="1" applyFont="1" applyFill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right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7</xdr:col>
      <xdr:colOff>76200</xdr:colOff>
      <xdr:row>14</xdr:row>
      <xdr:rowOff>0</xdr:rowOff>
    </xdr:to>
    <xdr:sp>
      <xdr:nvSpPr>
        <xdr:cNvPr id="1" name="Line 7"/>
        <xdr:cNvSpPr>
          <a:spLocks/>
        </xdr:cNvSpPr>
      </xdr:nvSpPr>
      <xdr:spPr>
        <a:xfrm>
          <a:off x="28575" y="2790825"/>
          <a:ext cx="476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0</xdr:rowOff>
    </xdr:from>
    <xdr:to>
      <xdr:col>7</xdr:col>
      <xdr:colOff>104775</xdr:colOff>
      <xdr:row>34</xdr:row>
      <xdr:rowOff>0</xdr:rowOff>
    </xdr:to>
    <xdr:sp>
      <xdr:nvSpPr>
        <xdr:cNvPr id="2" name="Line 14"/>
        <xdr:cNvSpPr>
          <a:spLocks/>
        </xdr:cNvSpPr>
      </xdr:nvSpPr>
      <xdr:spPr>
        <a:xfrm>
          <a:off x="66675" y="6124575"/>
          <a:ext cx="475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85725</xdr:rowOff>
    </xdr:from>
    <xdr:to>
      <xdr:col>4</xdr:col>
      <xdr:colOff>209550</xdr:colOff>
      <xdr:row>40</xdr:row>
      <xdr:rowOff>19050</xdr:rowOff>
    </xdr:to>
    <xdr:sp>
      <xdr:nvSpPr>
        <xdr:cNvPr id="1" name="Text 8"/>
        <xdr:cNvSpPr txBox="1">
          <a:spLocks noChangeArrowheads="1"/>
        </xdr:cNvSpPr>
      </xdr:nvSpPr>
      <xdr:spPr>
        <a:xfrm>
          <a:off x="1181100" y="6686550"/>
          <a:ext cx="24860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ÜT = 0,5 * 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J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Vorlauf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J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Rücklauf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-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J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Raum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[K]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53"/>
  <sheetViews>
    <sheetView zoomScale="80" zoomScaleNormal="80" workbookViewId="0" topLeftCell="A10">
      <selection activeCell="M12" sqref="M12"/>
    </sheetView>
  </sheetViews>
  <sheetFormatPr defaultColWidth="11.421875" defaultRowHeight="12.75"/>
  <cols>
    <col min="1" max="1" width="14.7109375" style="20" customWidth="1"/>
    <col min="2" max="2" width="13.28125" style="20" customWidth="1"/>
    <col min="3" max="3" width="13.421875" style="20" customWidth="1"/>
    <col min="4" max="4" width="3.28125" style="20" customWidth="1"/>
    <col min="5" max="5" width="8.421875" style="20" customWidth="1"/>
    <col min="6" max="6" width="13.7109375" style="189" customWidth="1"/>
    <col min="7" max="7" width="3.8515625" style="20" customWidth="1"/>
    <col min="8" max="8" width="18.140625" style="20" customWidth="1"/>
    <col min="9" max="16384" width="11.421875" style="20" customWidth="1"/>
  </cols>
  <sheetData>
    <row r="1" spans="1:9" ht="23.25">
      <c r="A1" s="251" t="s">
        <v>105</v>
      </c>
      <c r="B1" s="251"/>
      <c r="C1" s="251"/>
      <c r="D1" s="251"/>
      <c r="E1" s="251"/>
      <c r="F1" s="251"/>
      <c r="G1" s="251"/>
      <c r="H1" s="251"/>
      <c r="I1" s="55"/>
    </row>
    <row r="2" ht="18">
      <c r="A2" s="188" t="s">
        <v>109</v>
      </c>
    </row>
    <row r="3" ht="22.5">
      <c r="A3" s="23" t="s">
        <v>110</v>
      </c>
    </row>
    <row r="4" ht="12.75">
      <c r="A4" s="56"/>
    </row>
    <row r="6" spans="1:6" s="88" customFormat="1" ht="15">
      <c r="A6" s="88" t="s">
        <v>111</v>
      </c>
      <c r="B6" s="210"/>
      <c r="F6" s="190"/>
    </row>
    <row r="7" spans="1:6" s="88" customFormat="1" ht="15">
      <c r="A7" s="88" t="s">
        <v>112</v>
      </c>
      <c r="B7" s="211"/>
      <c r="F7" s="190"/>
    </row>
    <row r="8" spans="1:6" s="88" customFormat="1" ht="15">
      <c r="A8" s="88" t="s">
        <v>113</v>
      </c>
      <c r="B8" s="212"/>
      <c r="F8" s="190"/>
    </row>
    <row r="10" spans="1:6" s="88" customFormat="1" ht="15">
      <c r="A10" s="88" t="s">
        <v>114</v>
      </c>
      <c r="B10" s="252"/>
      <c r="C10" s="252"/>
      <c r="D10" s="252"/>
      <c r="E10" s="252"/>
      <c r="F10" s="190"/>
    </row>
    <row r="11" spans="1:6" s="88" customFormat="1" ht="15">
      <c r="A11" s="88" t="s">
        <v>115</v>
      </c>
      <c r="B11" s="252"/>
      <c r="C11" s="252"/>
      <c r="D11" s="252"/>
      <c r="E11" s="252"/>
      <c r="F11" s="190"/>
    </row>
    <row r="12" spans="1:8" s="88" customFormat="1" ht="15">
      <c r="A12" s="88" t="s">
        <v>116</v>
      </c>
      <c r="B12" s="252"/>
      <c r="C12" s="252"/>
      <c r="D12" s="252"/>
      <c r="E12" s="252"/>
      <c r="F12" s="191" t="s">
        <v>1</v>
      </c>
      <c r="G12" s="253"/>
      <c r="H12" s="253"/>
    </row>
    <row r="13" spans="1:8" s="88" customFormat="1" ht="15">
      <c r="A13" s="88" t="s">
        <v>117</v>
      </c>
      <c r="B13" s="252"/>
      <c r="C13" s="252"/>
      <c r="D13" s="252"/>
      <c r="E13" s="252"/>
      <c r="F13" s="191" t="s">
        <v>2</v>
      </c>
      <c r="G13" s="253"/>
      <c r="H13" s="253"/>
    </row>
    <row r="14" ht="12.75">
      <c r="H14" s="192"/>
    </row>
    <row r="15" ht="9.75" customHeight="1"/>
    <row r="16" spans="1:6" s="88" customFormat="1" ht="15">
      <c r="A16" s="193" t="s">
        <v>118</v>
      </c>
      <c r="F16" s="190"/>
    </row>
    <row r="17" spans="1:6" s="88" customFormat="1" ht="9" customHeight="1">
      <c r="A17" s="194"/>
      <c r="F17" s="190"/>
    </row>
    <row r="18" spans="1:6" s="88" customFormat="1" ht="15">
      <c r="A18" s="88" t="s">
        <v>119</v>
      </c>
      <c r="B18" s="254"/>
      <c r="C18" s="254"/>
      <c r="D18" s="254"/>
      <c r="E18" s="254"/>
      <c r="F18" s="254"/>
    </row>
    <row r="19" spans="1:6" s="88" customFormat="1" ht="15">
      <c r="A19" s="88" t="s">
        <v>117</v>
      </c>
      <c r="B19" s="254"/>
      <c r="C19" s="254"/>
      <c r="D19" s="254"/>
      <c r="E19" s="254"/>
      <c r="F19" s="254"/>
    </row>
    <row r="20" s="88" customFormat="1" ht="14.25">
      <c r="F20" s="190"/>
    </row>
    <row r="21" spans="1:8" s="88" customFormat="1" ht="15">
      <c r="A21" s="88" t="s">
        <v>120</v>
      </c>
      <c r="F21" s="195" t="s">
        <v>121</v>
      </c>
      <c r="G21" s="256"/>
      <c r="H21" s="256"/>
    </row>
    <row r="22" spans="6:8" s="88" customFormat="1" ht="3.75" customHeight="1">
      <c r="F22" s="195"/>
      <c r="G22" s="196"/>
      <c r="H22" s="190"/>
    </row>
    <row r="23" spans="6:8" s="88" customFormat="1" ht="15">
      <c r="F23" s="107" t="s">
        <v>119</v>
      </c>
      <c r="G23" s="252"/>
      <c r="H23" s="252"/>
    </row>
    <row r="25" spans="1:6" ht="18">
      <c r="A25" s="188" t="s">
        <v>122</v>
      </c>
      <c r="F25" s="20"/>
    </row>
    <row r="26" spans="1:6" ht="12" customHeight="1">
      <c r="A26" s="188"/>
      <c r="F26" s="20"/>
    </row>
    <row r="27" s="88" customFormat="1" ht="15">
      <c r="A27" s="194" t="s">
        <v>123</v>
      </c>
    </row>
    <row r="28" s="88" customFormat="1" ht="8.25" customHeight="1"/>
    <row r="29" spans="1:6" s="88" customFormat="1" ht="15">
      <c r="A29" s="254"/>
      <c r="B29" s="254"/>
      <c r="C29" s="254"/>
      <c r="D29" s="254"/>
      <c r="E29" s="254"/>
      <c r="F29" s="254"/>
    </row>
    <row r="30" spans="1:6" s="88" customFormat="1" ht="14.25">
      <c r="A30" s="88" t="s">
        <v>124</v>
      </c>
      <c r="F30" s="197">
        <f>Raumliste!F29</f>
        <v>0</v>
      </c>
    </row>
    <row r="31" spans="1:6" s="88" customFormat="1" ht="14.25">
      <c r="A31" s="88" t="s">
        <v>125</v>
      </c>
      <c r="F31" s="198">
        <f>Raumliste!F30</f>
        <v>0</v>
      </c>
    </row>
    <row r="32" spans="1:6" s="88" customFormat="1" ht="14.25">
      <c r="A32" s="88" t="s">
        <v>126</v>
      </c>
      <c r="F32" s="198">
        <f>Raumliste!F31</f>
        <v>0</v>
      </c>
    </row>
    <row r="33" spans="1:6" s="88" customFormat="1" ht="14.25">
      <c r="A33" s="88" t="s">
        <v>127</v>
      </c>
      <c r="E33" s="89"/>
      <c r="F33" s="199">
        <f>Raumliste!F32</f>
        <v>0</v>
      </c>
    </row>
    <row r="34" spans="5:6" ht="12.75">
      <c r="E34" s="200"/>
      <c r="F34" s="20"/>
    </row>
    <row r="35" spans="5:6" ht="12.75">
      <c r="E35" s="200"/>
      <c r="F35" s="20"/>
    </row>
    <row r="36" spans="1:6" ht="12.75">
      <c r="A36" s="201"/>
      <c r="B36" s="180" t="s">
        <v>42</v>
      </c>
      <c r="C36" s="56"/>
      <c r="D36" s="56"/>
      <c r="E36" s="56"/>
      <c r="F36" s="180" t="s">
        <v>44</v>
      </c>
    </row>
    <row r="37" spans="1:6" s="49" customFormat="1" ht="15.75">
      <c r="A37" s="202"/>
      <c r="B37" s="187">
        <f>D38</f>
        <v>45</v>
      </c>
      <c r="F37" s="187">
        <f>D39</f>
        <v>40</v>
      </c>
    </row>
    <row r="38" spans="4:6" ht="12.75">
      <c r="D38" s="203">
        <v>45</v>
      </c>
      <c r="F38" s="20"/>
    </row>
    <row r="39" spans="4:6" ht="12.75">
      <c r="D39" s="203">
        <v>40</v>
      </c>
      <c r="F39" s="20"/>
    </row>
    <row r="40" ht="12.75">
      <c r="F40" s="65"/>
    </row>
    <row r="41" ht="12.75">
      <c r="F41" s="204"/>
    </row>
    <row r="42" ht="12.75">
      <c r="F42" s="20"/>
    </row>
    <row r="43" s="88" customFormat="1" ht="15">
      <c r="A43" s="194" t="s">
        <v>128</v>
      </c>
    </row>
    <row r="44" spans="1:6" ht="6.75" customHeight="1">
      <c r="A44" s="205"/>
      <c r="F44" s="20"/>
    </row>
    <row r="45" spans="1:8" ht="12.75">
      <c r="A45" s="255"/>
      <c r="B45" s="255"/>
      <c r="C45" s="255"/>
      <c r="D45" s="255"/>
      <c r="E45" s="255"/>
      <c r="F45" s="255"/>
      <c r="G45" s="255"/>
      <c r="H45" s="255"/>
    </row>
    <row r="46" spans="1:8" ht="12.75">
      <c r="A46" s="255"/>
      <c r="B46" s="255"/>
      <c r="C46" s="255"/>
      <c r="D46" s="255"/>
      <c r="E46" s="255"/>
      <c r="F46" s="255"/>
      <c r="G46" s="255"/>
      <c r="H46" s="255"/>
    </row>
    <row r="47" spans="1:8" ht="12.75">
      <c r="A47" s="255"/>
      <c r="B47" s="255"/>
      <c r="C47" s="255"/>
      <c r="D47" s="255"/>
      <c r="E47" s="255"/>
      <c r="F47" s="255"/>
      <c r="G47" s="255"/>
      <c r="H47" s="255"/>
    </row>
    <row r="48" spans="1:8" ht="12.75">
      <c r="A48" s="255"/>
      <c r="B48" s="255"/>
      <c r="C48" s="255"/>
      <c r="D48" s="255"/>
      <c r="E48" s="255"/>
      <c r="F48" s="255"/>
      <c r="G48" s="255"/>
      <c r="H48" s="255"/>
    </row>
    <row r="49" spans="1:8" ht="12.75">
      <c r="A49" s="255"/>
      <c r="B49" s="255"/>
      <c r="C49" s="255"/>
      <c r="D49" s="255"/>
      <c r="E49" s="255"/>
      <c r="F49" s="255"/>
      <c r="G49" s="255"/>
      <c r="H49" s="255"/>
    </row>
    <row r="50" spans="1:8" ht="12.75">
      <c r="A50" s="255"/>
      <c r="B50" s="255"/>
      <c r="C50" s="255"/>
      <c r="D50" s="255"/>
      <c r="E50" s="255"/>
      <c r="F50" s="255"/>
      <c r="G50" s="255"/>
      <c r="H50" s="255"/>
    </row>
    <row r="51" spans="1:8" ht="12.75">
      <c r="A51" s="255"/>
      <c r="B51" s="255"/>
      <c r="C51" s="255"/>
      <c r="D51" s="255"/>
      <c r="E51" s="255"/>
      <c r="F51" s="255"/>
      <c r="G51" s="255"/>
      <c r="H51" s="255"/>
    </row>
    <row r="52" spans="1:8" ht="12.75">
      <c r="A52" s="255"/>
      <c r="B52" s="255"/>
      <c r="C52" s="255"/>
      <c r="D52" s="255"/>
      <c r="E52" s="255"/>
      <c r="F52" s="255"/>
      <c r="G52" s="255"/>
      <c r="H52" s="255"/>
    </row>
    <row r="53" spans="3:4" ht="12.75">
      <c r="C53" s="55"/>
      <c r="D53" s="55"/>
    </row>
  </sheetData>
  <sheetProtection password="CAC7" sheet="1" objects="1" scenarios="1"/>
  <mergeCells count="13">
    <mergeCell ref="A45:H52"/>
    <mergeCell ref="B19:F19"/>
    <mergeCell ref="G21:H21"/>
    <mergeCell ref="G23:H23"/>
    <mergeCell ref="A29:F29"/>
    <mergeCell ref="B13:E13"/>
    <mergeCell ref="G12:H12"/>
    <mergeCell ref="G13:H13"/>
    <mergeCell ref="B18:F18"/>
    <mergeCell ref="A1:H1"/>
    <mergeCell ref="B10:E10"/>
    <mergeCell ref="B11:E11"/>
    <mergeCell ref="B12:E12"/>
  </mergeCells>
  <printOptions/>
  <pageMargins left="0.7874015748031497" right="0.49" top="0.78" bottom="0.77" header="0.5118110236220472" footer="0.5118110236220472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52"/>
  <sheetViews>
    <sheetView zoomScale="80" zoomScaleNormal="80" workbookViewId="0" topLeftCell="A10">
      <selection activeCell="O21" sqref="O21"/>
    </sheetView>
  </sheetViews>
  <sheetFormatPr defaultColWidth="11.421875" defaultRowHeight="12.75"/>
  <cols>
    <col min="1" max="1" width="7.421875" style="21" customWidth="1"/>
    <col min="2" max="2" width="27.28125" style="20" customWidth="1"/>
    <col min="3" max="3" width="8.00390625" style="159" customWidth="1"/>
    <col min="4" max="5" width="8.00390625" style="21" customWidth="1"/>
    <col min="6" max="6" width="12.28125" style="157" customWidth="1"/>
    <col min="7" max="7" width="11.8515625" style="159" customWidth="1"/>
    <col min="8" max="8" width="14.421875" style="159" bestFit="1" customWidth="1"/>
    <col min="9" max="9" width="14.57421875" style="157" customWidth="1"/>
    <col min="10" max="10" width="12.00390625" style="157" customWidth="1"/>
    <col min="11" max="11" width="12.28125" style="157" customWidth="1"/>
    <col min="12" max="12" width="10.8515625" style="21" customWidth="1"/>
    <col min="13" max="13" width="10.7109375" style="21" customWidth="1"/>
    <col min="14" max="14" width="10.7109375" style="20" customWidth="1"/>
    <col min="15" max="15" width="4.7109375" style="21" customWidth="1"/>
    <col min="16" max="16" width="14.8515625" style="20" customWidth="1"/>
    <col min="17" max="17" width="8.28125" style="20" customWidth="1"/>
    <col min="18" max="16384" width="11.421875" style="20" customWidth="1"/>
  </cols>
  <sheetData>
    <row r="1" spans="6:11" ht="15.75">
      <c r="F1" s="257" t="s">
        <v>105</v>
      </c>
      <c r="G1" s="257"/>
      <c r="H1" s="257"/>
      <c r="I1" s="257"/>
      <c r="J1" s="257"/>
      <c r="K1" s="257"/>
    </row>
    <row r="2" spans="6:11" ht="15.75">
      <c r="F2" s="207"/>
      <c r="G2" s="207"/>
      <c r="H2" s="207"/>
      <c r="I2" s="207"/>
      <c r="J2" s="207"/>
      <c r="K2" s="207"/>
    </row>
    <row r="3" spans="1:12" ht="18">
      <c r="A3" s="18" t="s">
        <v>129</v>
      </c>
      <c r="C3" s="91" t="s">
        <v>130</v>
      </c>
      <c r="D3" s="155" t="str">
        <f>IF(ISBLANK(Projektdaten!$B$18),"  ",Projektdaten!$B$18)</f>
        <v>  </v>
      </c>
      <c r="E3" s="155"/>
      <c r="F3" s="20"/>
      <c r="G3" s="20"/>
      <c r="H3" s="156" t="s">
        <v>111</v>
      </c>
      <c r="I3" s="155" t="str">
        <f>IF(ISBLANK(Projektdaten!$B$6),"  ",Projektdaten!$B$6)</f>
        <v>  </v>
      </c>
      <c r="J3" s="155"/>
      <c r="L3" s="65"/>
    </row>
    <row r="4" spans="1:12" ht="22.5">
      <c r="A4" s="23" t="s">
        <v>110</v>
      </c>
      <c r="C4" s="91"/>
      <c r="D4" s="155"/>
      <c r="E4" s="155"/>
      <c r="F4" s="20"/>
      <c r="G4" s="20"/>
      <c r="H4" s="158"/>
      <c r="I4" s="155"/>
      <c r="J4" s="155"/>
      <c r="L4" s="158"/>
    </row>
    <row r="5" ht="17.25" customHeight="1" thickBot="1"/>
    <row r="6" spans="1:13" s="167" customFormat="1" ht="51">
      <c r="A6" s="160" t="s">
        <v>131</v>
      </c>
      <c r="B6" s="161" t="s">
        <v>132</v>
      </c>
      <c r="C6" s="162" t="s">
        <v>133</v>
      </c>
      <c r="D6" s="163" t="s">
        <v>211</v>
      </c>
      <c r="E6" s="163" t="s">
        <v>146</v>
      </c>
      <c r="F6" s="164" t="s">
        <v>147</v>
      </c>
      <c r="G6" s="162" t="s">
        <v>148</v>
      </c>
      <c r="H6" s="165" t="s">
        <v>134</v>
      </c>
      <c r="I6" s="164" t="s">
        <v>135</v>
      </c>
      <c r="J6" s="164" t="s">
        <v>149</v>
      </c>
      <c r="K6" s="231" t="s">
        <v>150</v>
      </c>
      <c r="L6" s="232" t="s">
        <v>151</v>
      </c>
      <c r="M6" s="166"/>
    </row>
    <row r="7" spans="1:15" ht="12.75">
      <c r="A7" s="213"/>
      <c r="B7" s="214"/>
      <c r="C7" s="215"/>
      <c r="D7" s="216"/>
      <c r="E7" s="217"/>
      <c r="F7" s="168" t="str">
        <f aca="true" t="shared" si="0" ref="F7:F26">IF(C7=0," ",E7*C7)</f>
        <v> </v>
      </c>
      <c r="G7" s="169">
        <f>'Raum 1 - 20'!O17</f>
        <v>0</v>
      </c>
      <c r="H7" s="170">
        <f>'Raum 1 - 20'!O18</f>
        <v>0</v>
      </c>
      <c r="I7" s="171">
        <f>'Raum 1 - 20'!E17</f>
        <v>0</v>
      </c>
      <c r="J7" s="172" t="str">
        <f>IF(C7=0," ",I7/C7)</f>
        <v> </v>
      </c>
      <c r="K7" s="229" t="str">
        <f>IF(F7=" "," ",I7-F7)</f>
        <v> </v>
      </c>
      <c r="L7" s="233">
        <f>G7*$J$38</f>
        <v>0</v>
      </c>
      <c r="M7" s="173"/>
      <c r="O7" s="20"/>
    </row>
    <row r="8" spans="1:15" ht="12.75">
      <c r="A8" s="213"/>
      <c r="B8" s="214"/>
      <c r="C8" s="215"/>
      <c r="D8" s="216"/>
      <c r="E8" s="217"/>
      <c r="F8" s="168" t="str">
        <f t="shared" si="0"/>
        <v> </v>
      </c>
      <c r="G8" s="169">
        <f>'Raum 1 - 20'!O33</f>
        <v>0</v>
      </c>
      <c r="H8" s="170">
        <f>'Raum 1 - 20'!O34</f>
        <v>0</v>
      </c>
      <c r="I8" s="171">
        <f>'Raum 1 - 20'!E33</f>
        <v>0</v>
      </c>
      <c r="J8" s="172" t="str">
        <f aca="true" t="shared" si="1" ref="J8:J26">IF(C8=0," ",I8/C8)</f>
        <v> </v>
      </c>
      <c r="K8" s="229" t="str">
        <f aca="true" t="shared" si="2" ref="K8:K26">IF(F8=" "," ",I8-F8)</f>
        <v> </v>
      </c>
      <c r="L8" s="233">
        <f aca="true" t="shared" si="3" ref="L8:L26">G8*$J$38</f>
        <v>0</v>
      </c>
      <c r="M8" s="173"/>
      <c r="O8" s="20"/>
    </row>
    <row r="9" spans="1:15" ht="12.75">
      <c r="A9" s="213"/>
      <c r="B9" s="214"/>
      <c r="C9" s="215"/>
      <c r="D9" s="216"/>
      <c r="E9" s="217"/>
      <c r="F9" s="168" t="str">
        <f t="shared" si="0"/>
        <v> </v>
      </c>
      <c r="G9" s="169">
        <f>'Raum 1 - 20'!O49</f>
        <v>0</v>
      </c>
      <c r="H9" s="170">
        <f>'Raum 1 - 20'!O50</f>
        <v>0</v>
      </c>
      <c r="I9" s="171">
        <f>'Raum 1 - 20'!E49</f>
        <v>0</v>
      </c>
      <c r="J9" s="172" t="str">
        <f t="shared" si="1"/>
        <v> </v>
      </c>
      <c r="K9" s="229" t="str">
        <f t="shared" si="2"/>
        <v> </v>
      </c>
      <c r="L9" s="233">
        <f t="shared" si="3"/>
        <v>0</v>
      </c>
      <c r="M9" s="173"/>
      <c r="O9" s="20"/>
    </row>
    <row r="10" spans="1:15" ht="12.75">
      <c r="A10" s="213"/>
      <c r="B10" s="214"/>
      <c r="C10" s="215"/>
      <c r="D10" s="216"/>
      <c r="E10" s="217"/>
      <c r="F10" s="168" t="str">
        <f t="shared" si="0"/>
        <v> </v>
      </c>
      <c r="G10" s="169">
        <f>'Raum 1 - 20'!O65</f>
        <v>0</v>
      </c>
      <c r="H10" s="170">
        <f>'Raum 1 - 20'!O66</f>
        <v>0</v>
      </c>
      <c r="I10" s="171">
        <f>'Raum 1 - 20'!E65</f>
        <v>0</v>
      </c>
      <c r="J10" s="172" t="str">
        <f t="shared" si="1"/>
        <v> </v>
      </c>
      <c r="K10" s="229" t="str">
        <f t="shared" si="2"/>
        <v> </v>
      </c>
      <c r="L10" s="233">
        <f t="shared" si="3"/>
        <v>0</v>
      </c>
      <c r="M10" s="173"/>
      <c r="O10" s="20"/>
    </row>
    <row r="11" spans="1:15" ht="12.75">
      <c r="A11" s="213"/>
      <c r="B11" s="214"/>
      <c r="C11" s="215"/>
      <c r="D11" s="216"/>
      <c r="E11" s="217"/>
      <c r="F11" s="168" t="str">
        <f t="shared" si="0"/>
        <v> </v>
      </c>
      <c r="G11" s="169">
        <f>'Raum 1 - 20'!O81</f>
        <v>0</v>
      </c>
      <c r="H11" s="170">
        <f>'Raum 1 - 20'!O82</f>
        <v>0</v>
      </c>
      <c r="I11" s="171">
        <f>'Raum 1 - 20'!E81</f>
        <v>0</v>
      </c>
      <c r="J11" s="172" t="str">
        <f t="shared" si="1"/>
        <v> </v>
      </c>
      <c r="K11" s="229" t="str">
        <f t="shared" si="2"/>
        <v> </v>
      </c>
      <c r="L11" s="233">
        <f t="shared" si="3"/>
        <v>0</v>
      </c>
      <c r="M11" s="173"/>
      <c r="O11" s="20"/>
    </row>
    <row r="12" spans="1:15" ht="12.75">
      <c r="A12" s="213"/>
      <c r="B12" s="214"/>
      <c r="C12" s="215"/>
      <c r="D12" s="216"/>
      <c r="E12" s="217"/>
      <c r="F12" s="168" t="str">
        <f t="shared" si="0"/>
        <v> </v>
      </c>
      <c r="G12" s="169">
        <f>'Raum 1 - 20'!O97</f>
        <v>0</v>
      </c>
      <c r="H12" s="170">
        <f>'Raum 1 - 20'!O98</f>
        <v>0</v>
      </c>
      <c r="I12" s="171">
        <f>'Raum 1 - 20'!E97</f>
        <v>0</v>
      </c>
      <c r="J12" s="172" t="str">
        <f t="shared" si="1"/>
        <v> </v>
      </c>
      <c r="K12" s="229" t="str">
        <f t="shared" si="2"/>
        <v> </v>
      </c>
      <c r="L12" s="233">
        <f t="shared" si="3"/>
        <v>0</v>
      </c>
      <c r="M12" s="173"/>
      <c r="O12" s="20"/>
    </row>
    <row r="13" spans="1:15" ht="12.75">
      <c r="A13" s="213"/>
      <c r="B13" s="214"/>
      <c r="C13" s="215"/>
      <c r="D13" s="216"/>
      <c r="E13" s="217"/>
      <c r="F13" s="168" t="str">
        <f t="shared" si="0"/>
        <v> </v>
      </c>
      <c r="G13" s="169">
        <f>'Raum 1 - 20'!O113</f>
        <v>0</v>
      </c>
      <c r="H13" s="170">
        <f>'Raum 1 - 20'!O114</f>
        <v>0</v>
      </c>
      <c r="I13" s="171">
        <f>'Raum 1 - 20'!E113</f>
        <v>0</v>
      </c>
      <c r="J13" s="172" t="str">
        <f t="shared" si="1"/>
        <v> </v>
      </c>
      <c r="K13" s="229" t="str">
        <f t="shared" si="2"/>
        <v> </v>
      </c>
      <c r="L13" s="233">
        <f t="shared" si="3"/>
        <v>0</v>
      </c>
      <c r="M13" s="173"/>
      <c r="O13" s="20"/>
    </row>
    <row r="14" spans="1:15" ht="12.75">
      <c r="A14" s="213"/>
      <c r="B14" s="214"/>
      <c r="C14" s="215"/>
      <c r="D14" s="216"/>
      <c r="E14" s="217"/>
      <c r="F14" s="168" t="str">
        <f t="shared" si="0"/>
        <v> </v>
      </c>
      <c r="G14" s="169">
        <f>'Raum 1 - 20'!O129</f>
        <v>0</v>
      </c>
      <c r="H14" s="170">
        <f>'Raum 1 - 20'!O130</f>
        <v>0</v>
      </c>
      <c r="I14" s="171">
        <f>'Raum 1 - 20'!E129</f>
        <v>0</v>
      </c>
      <c r="J14" s="172" t="str">
        <f t="shared" si="1"/>
        <v> </v>
      </c>
      <c r="K14" s="229" t="str">
        <f t="shared" si="2"/>
        <v> </v>
      </c>
      <c r="L14" s="233">
        <f t="shared" si="3"/>
        <v>0</v>
      </c>
      <c r="M14" s="173"/>
      <c r="O14" s="20"/>
    </row>
    <row r="15" spans="1:15" ht="12.75">
      <c r="A15" s="213"/>
      <c r="B15" s="214"/>
      <c r="C15" s="215"/>
      <c r="D15" s="216"/>
      <c r="E15" s="217"/>
      <c r="F15" s="168" t="str">
        <f t="shared" si="0"/>
        <v> </v>
      </c>
      <c r="G15" s="169">
        <f>'Raum 1 - 20'!O145</f>
        <v>0</v>
      </c>
      <c r="H15" s="170">
        <f>'Raum 1 - 20'!O146</f>
        <v>0</v>
      </c>
      <c r="I15" s="171">
        <f>'Raum 1 - 20'!E145</f>
        <v>0</v>
      </c>
      <c r="J15" s="172" t="str">
        <f t="shared" si="1"/>
        <v> </v>
      </c>
      <c r="K15" s="229" t="str">
        <f t="shared" si="2"/>
        <v> </v>
      </c>
      <c r="L15" s="233">
        <f t="shared" si="3"/>
        <v>0</v>
      </c>
      <c r="M15" s="173"/>
      <c r="O15" s="20"/>
    </row>
    <row r="16" spans="1:15" ht="12.75">
      <c r="A16" s="213"/>
      <c r="B16" s="214"/>
      <c r="C16" s="215"/>
      <c r="D16" s="216"/>
      <c r="E16" s="217"/>
      <c r="F16" s="168" t="str">
        <f t="shared" si="0"/>
        <v> </v>
      </c>
      <c r="G16" s="169">
        <f>'Raum 1 - 20'!O161</f>
        <v>0</v>
      </c>
      <c r="H16" s="170">
        <f>'Raum 1 - 20'!O162</f>
        <v>0</v>
      </c>
      <c r="I16" s="171">
        <f>'Raum 1 - 20'!E161</f>
        <v>0</v>
      </c>
      <c r="J16" s="172" t="str">
        <f t="shared" si="1"/>
        <v> </v>
      </c>
      <c r="K16" s="229" t="str">
        <f t="shared" si="2"/>
        <v> </v>
      </c>
      <c r="L16" s="233">
        <f t="shared" si="3"/>
        <v>0</v>
      </c>
      <c r="M16" s="173"/>
      <c r="O16" s="20"/>
    </row>
    <row r="17" spans="1:15" ht="12.75">
      <c r="A17" s="213"/>
      <c r="B17" s="214"/>
      <c r="C17" s="215"/>
      <c r="D17" s="216"/>
      <c r="E17" s="217"/>
      <c r="F17" s="168" t="str">
        <f t="shared" si="0"/>
        <v> </v>
      </c>
      <c r="G17" s="169">
        <f>'Raum 1 - 20'!O177</f>
        <v>0</v>
      </c>
      <c r="H17" s="170">
        <f>'Raum 1 - 20'!O178</f>
        <v>0</v>
      </c>
      <c r="I17" s="171">
        <f>'Raum 1 - 20'!E177</f>
        <v>0</v>
      </c>
      <c r="J17" s="172" t="str">
        <f t="shared" si="1"/>
        <v> </v>
      </c>
      <c r="K17" s="229" t="str">
        <f t="shared" si="2"/>
        <v> </v>
      </c>
      <c r="L17" s="233">
        <f t="shared" si="3"/>
        <v>0</v>
      </c>
      <c r="M17" s="173"/>
      <c r="O17" s="20"/>
    </row>
    <row r="18" spans="1:15" ht="12.75">
      <c r="A18" s="213"/>
      <c r="B18" s="214"/>
      <c r="C18" s="215"/>
      <c r="D18" s="216"/>
      <c r="E18" s="217"/>
      <c r="F18" s="168" t="str">
        <f t="shared" si="0"/>
        <v> </v>
      </c>
      <c r="G18" s="169">
        <f>'Raum 1 - 20'!O193</f>
        <v>0</v>
      </c>
      <c r="H18" s="170">
        <f>'Raum 1 - 20'!O194</f>
        <v>0</v>
      </c>
      <c r="I18" s="171">
        <f>'Raum 1 - 20'!E193</f>
        <v>0</v>
      </c>
      <c r="J18" s="172" t="str">
        <f t="shared" si="1"/>
        <v> </v>
      </c>
      <c r="K18" s="229" t="str">
        <f t="shared" si="2"/>
        <v> </v>
      </c>
      <c r="L18" s="233">
        <f t="shared" si="3"/>
        <v>0</v>
      </c>
      <c r="M18" s="173"/>
      <c r="O18" s="20"/>
    </row>
    <row r="19" spans="1:15" ht="12.75">
      <c r="A19" s="213"/>
      <c r="B19" s="214"/>
      <c r="C19" s="215"/>
      <c r="D19" s="216"/>
      <c r="E19" s="217"/>
      <c r="F19" s="168" t="str">
        <f t="shared" si="0"/>
        <v> </v>
      </c>
      <c r="G19" s="169">
        <f>'Raum 1 - 20'!O209</f>
        <v>0</v>
      </c>
      <c r="H19" s="170">
        <f>'Raum 1 - 20'!O210</f>
        <v>0</v>
      </c>
      <c r="I19" s="171">
        <f>'Raum 1 - 20'!E209</f>
        <v>0</v>
      </c>
      <c r="J19" s="172" t="str">
        <f t="shared" si="1"/>
        <v> </v>
      </c>
      <c r="K19" s="229" t="str">
        <f t="shared" si="2"/>
        <v> </v>
      </c>
      <c r="L19" s="233">
        <f t="shared" si="3"/>
        <v>0</v>
      </c>
      <c r="M19" s="173"/>
      <c r="O19" s="20"/>
    </row>
    <row r="20" spans="1:15" ht="12.75">
      <c r="A20" s="213"/>
      <c r="B20" s="214"/>
      <c r="C20" s="215"/>
      <c r="D20" s="216"/>
      <c r="E20" s="217"/>
      <c r="F20" s="168" t="str">
        <f t="shared" si="0"/>
        <v> </v>
      </c>
      <c r="G20" s="169">
        <f>'Raum 1 - 20'!O225</f>
        <v>0</v>
      </c>
      <c r="H20" s="170">
        <f>'Raum 1 - 20'!O226</f>
        <v>0</v>
      </c>
      <c r="I20" s="171">
        <f>'Raum 1 - 20'!E225</f>
        <v>0</v>
      </c>
      <c r="J20" s="172" t="str">
        <f t="shared" si="1"/>
        <v> </v>
      </c>
      <c r="K20" s="229" t="str">
        <f t="shared" si="2"/>
        <v> </v>
      </c>
      <c r="L20" s="233">
        <f t="shared" si="3"/>
        <v>0</v>
      </c>
      <c r="M20" s="173"/>
      <c r="O20" s="20"/>
    </row>
    <row r="21" spans="1:15" ht="12.75">
      <c r="A21" s="213"/>
      <c r="B21" s="214"/>
      <c r="C21" s="215"/>
      <c r="D21" s="216"/>
      <c r="E21" s="217"/>
      <c r="F21" s="168" t="str">
        <f t="shared" si="0"/>
        <v> </v>
      </c>
      <c r="G21" s="169">
        <f>'Raum 1 - 20'!O241</f>
        <v>0</v>
      </c>
      <c r="H21" s="170">
        <f>'Raum 1 - 20'!O242</f>
        <v>0</v>
      </c>
      <c r="I21" s="171">
        <f>'Raum 1 - 20'!E241</f>
        <v>0</v>
      </c>
      <c r="J21" s="172" t="str">
        <f t="shared" si="1"/>
        <v> </v>
      </c>
      <c r="K21" s="229" t="str">
        <f t="shared" si="2"/>
        <v> </v>
      </c>
      <c r="L21" s="233">
        <f t="shared" si="3"/>
        <v>0</v>
      </c>
      <c r="M21" s="173"/>
      <c r="O21" s="20"/>
    </row>
    <row r="22" spans="1:15" ht="12.75">
      <c r="A22" s="213"/>
      <c r="B22" s="214"/>
      <c r="C22" s="215"/>
      <c r="D22" s="216"/>
      <c r="E22" s="217"/>
      <c r="F22" s="168" t="str">
        <f t="shared" si="0"/>
        <v> </v>
      </c>
      <c r="G22" s="169">
        <f>'Raum 1 - 20'!O257</f>
        <v>0</v>
      </c>
      <c r="H22" s="170">
        <f>'Raum 1 - 20'!O258</f>
        <v>0</v>
      </c>
      <c r="I22" s="171">
        <f>'Raum 1 - 20'!E257</f>
        <v>0</v>
      </c>
      <c r="J22" s="172" t="str">
        <f t="shared" si="1"/>
        <v> </v>
      </c>
      <c r="K22" s="229" t="str">
        <f t="shared" si="2"/>
        <v> </v>
      </c>
      <c r="L22" s="233">
        <f t="shared" si="3"/>
        <v>0</v>
      </c>
      <c r="M22" s="173"/>
      <c r="O22" s="20"/>
    </row>
    <row r="23" spans="1:15" ht="12.75">
      <c r="A23" s="213"/>
      <c r="B23" s="214"/>
      <c r="C23" s="215"/>
      <c r="D23" s="216"/>
      <c r="E23" s="217"/>
      <c r="F23" s="168" t="str">
        <f t="shared" si="0"/>
        <v> </v>
      </c>
      <c r="G23" s="169">
        <f>'Raum 1 - 20'!O273</f>
        <v>0</v>
      </c>
      <c r="H23" s="170">
        <f>'Raum 1 - 20'!O274</f>
        <v>0</v>
      </c>
      <c r="I23" s="171">
        <f>'Raum 1 - 20'!E273</f>
        <v>0</v>
      </c>
      <c r="J23" s="172" t="str">
        <f t="shared" si="1"/>
        <v> </v>
      </c>
      <c r="K23" s="229" t="str">
        <f t="shared" si="2"/>
        <v> </v>
      </c>
      <c r="L23" s="233">
        <f t="shared" si="3"/>
        <v>0</v>
      </c>
      <c r="M23" s="173"/>
      <c r="O23" s="20"/>
    </row>
    <row r="24" spans="1:15" ht="12.75">
      <c r="A24" s="213"/>
      <c r="B24" s="214"/>
      <c r="C24" s="215"/>
      <c r="D24" s="216"/>
      <c r="E24" s="217"/>
      <c r="F24" s="168" t="str">
        <f t="shared" si="0"/>
        <v> </v>
      </c>
      <c r="G24" s="169">
        <f>'Raum 1 - 20'!O289</f>
        <v>0</v>
      </c>
      <c r="H24" s="170">
        <f>'Raum 1 - 20'!O290</f>
        <v>0</v>
      </c>
      <c r="I24" s="171">
        <f>'Raum 1 - 20'!E289</f>
        <v>0</v>
      </c>
      <c r="J24" s="172" t="str">
        <f t="shared" si="1"/>
        <v> </v>
      </c>
      <c r="K24" s="229" t="str">
        <f t="shared" si="2"/>
        <v> </v>
      </c>
      <c r="L24" s="233">
        <f t="shared" si="3"/>
        <v>0</v>
      </c>
      <c r="M24" s="173"/>
      <c r="O24" s="20"/>
    </row>
    <row r="25" spans="1:15" ht="12.75">
      <c r="A25" s="213"/>
      <c r="B25" s="214"/>
      <c r="C25" s="215"/>
      <c r="D25" s="216"/>
      <c r="E25" s="217"/>
      <c r="F25" s="168" t="str">
        <f t="shared" si="0"/>
        <v> </v>
      </c>
      <c r="G25" s="169">
        <f>'Raum 1 - 20'!O305</f>
        <v>0</v>
      </c>
      <c r="H25" s="170">
        <f>'Raum 1 - 20'!O306</f>
        <v>0</v>
      </c>
      <c r="I25" s="171">
        <f>'Raum 1 - 20'!E305</f>
        <v>0</v>
      </c>
      <c r="J25" s="172" t="str">
        <f t="shared" si="1"/>
        <v> </v>
      </c>
      <c r="K25" s="229" t="str">
        <f t="shared" si="2"/>
        <v> </v>
      </c>
      <c r="L25" s="233">
        <f t="shared" si="3"/>
        <v>0</v>
      </c>
      <c r="M25" s="173"/>
      <c r="O25" s="20"/>
    </row>
    <row r="26" spans="1:15" ht="13.5" thickBot="1">
      <c r="A26" s="218"/>
      <c r="B26" s="219"/>
      <c r="C26" s="220"/>
      <c r="D26" s="221"/>
      <c r="E26" s="222"/>
      <c r="F26" s="174" t="str">
        <f t="shared" si="0"/>
        <v> </v>
      </c>
      <c r="G26" s="175">
        <f>'Raum 1 - 20'!O321</f>
        <v>0</v>
      </c>
      <c r="H26" s="176">
        <f>'Raum 1 - 20'!O322</f>
        <v>0</v>
      </c>
      <c r="I26" s="177">
        <f>'Raum 1 - 20'!E321</f>
        <v>0</v>
      </c>
      <c r="J26" s="178" t="str">
        <f t="shared" si="1"/>
        <v> </v>
      </c>
      <c r="K26" s="230" t="str">
        <f t="shared" si="2"/>
        <v> </v>
      </c>
      <c r="L26" s="234">
        <f t="shared" si="3"/>
        <v>0</v>
      </c>
      <c r="M26" s="173"/>
      <c r="O26" s="20"/>
    </row>
    <row r="27" spans="3:12" ht="12.75">
      <c r="C27" s="21"/>
      <c r="F27" s="21"/>
      <c r="G27" s="21"/>
      <c r="I27" s="21"/>
      <c r="J27" s="21"/>
      <c r="K27" s="21"/>
      <c r="L27" s="236">
        <f>SUM(L7:L26)</f>
        <v>0</v>
      </c>
    </row>
    <row r="29" spans="2:15" ht="12.75">
      <c r="B29" s="56" t="s">
        <v>124</v>
      </c>
      <c r="C29" s="179"/>
      <c r="D29" s="180"/>
      <c r="E29" s="180"/>
      <c r="F29" s="181">
        <f>SUM(C7:C26)</f>
        <v>0</v>
      </c>
      <c r="H29" s="56" t="s">
        <v>136</v>
      </c>
      <c r="I29" s="179"/>
      <c r="J29" s="179"/>
      <c r="K29" s="181">
        <f>SUM(G7:G26)</f>
        <v>0</v>
      </c>
      <c r="L29" s="182"/>
      <c r="M29" s="159"/>
      <c r="N29" s="159"/>
      <c r="O29" s="183"/>
    </row>
    <row r="30" spans="2:15" ht="12.75">
      <c r="B30" s="56" t="s">
        <v>125</v>
      </c>
      <c r="C30" s="179"/>
      <c r="D30" s="180"/>
      <c r="E30" s="180"/>
      <c r="F30" s="61">
        <f>SUM(F7:F26)</f>
        <v>0</v>
      </c>
      <c r="H30" s="56" t="s">
        <v>134</v>
      </c>
      <c r="I30" s="159"/>
      <c r="J30" s="159"/>
      <c r="K30" s="67">
        <f>SUM(H7:H26)</f>
        <v>0</v>
      </c>
      <c r="L30" s="184"/>
      <c r="M30" s="159"/>
      <c r="O30" s="183"/>
    </row>
    <row r="31" spans="2:15" ht="12.75">
      <c r="B31" s="56" t="s">
        <v>126</v>
      </c>
      <c r="C31" s="179"/>
      <c r="D31" s="180"/>
      <c r="E31" s="180"/>
      <c r="F31" s="61">
        <f>SUM(I7:I26)</f>
        <v>0</v>
      </c>
      <c r="H31" s="56"/>
      <c r="I31" s="179"/>
      <c r="J31" s="179"/>
      <c r="K31" s="185"/>
      <c r="L31" s="184"/>
      <c r="M31" s="159"/>
      <c r="O31" s="183"/>
    </row>
    <row r="32" spans="2:15" ht="12.75">
      <c r="B32" s="56" t="s">
        <v>127</v>
      </c>
      <c r="C32" s="179"/>
      <c r="D32" s="180"/>
      <c r="E32" s="180"/>
      <c r="F32" s="186">
        <f>SUM(K7:K26)</f>
        <v>0</v>
      </c>
      <c r="H32" s="223" t="s">
        <v>137</v>
      </c>
      <c r="I32" s="20"/>
      <c r="J32" s="20"/>
      <c r="K32" s="185"/>
      <c r="L32" s="184"/>
      <c r="M32" s="159"/>
      <c r="O32" s="183"/>
    </row>
    <row r="33" spans="3:10" ht="12.75">
      <c r="C33" s="21"/>
      <c r="D33" s="20"/>
      <c r="E33" s="20"/>
      <c r="F33" s="21"/>
      <c r="G33" s="20"/>
      <c r="H33" s="224" t="s">
        <v>138</v>
      </c>
      <c r="I33" s="224" t="s">
        <v>139</v>
      </c>
      <c r="J33" s="225" t="s">
        <v>140</v>
      </c>
    </row>
    <row r="34" spans="3:10" ht="12.75">
      <c r="C34" s="21"/>
      <c r="D34" s="20"/>
      <c r="E34" s="20"/>
      <c r="F34" s="21"/>
      <c r="G34" s="20"/>
      <c r="H34" s="235">
        <v>15</v>
      </c>
      <c r="I34" s="235">
        <v>20</v>
      </c>
      <c r="J34" s="235">
        <v>28</v>
      </c>
    </row>
    <row r="35" spans="3:10" ht="12.75">
      <c r="C35" s="21"/>
      <c r="D35" s="20"/>
      <c r="E35" s="20"/>
      <c r="F35" s="21"/>
      <c r="G35" s="20"/>
      <c r="H35" s="20"/>
      <c r="I35" s="20"/>
      <c r="J35" s="20"/>
    </row>
    <row r="36" spans="3:10" ht="33" customHeight="1">
      <c r="C36" s="21"/>
      <c r="D36" s="20"/>
      <c r="E36" s="20"/>
      <c r="F36" s="21"/>
      <c r="G36" s="20"/>
      <c r="H36" s="20"/>
      <c r="I36" s="20"/>
      <c r="J36" s="226"/>
    </row>
    <row r="37" spans="8:10" ht="13.5" customHeight="1">
      <c r="H37" s="20" t="s">
        <v>141</v>
      </c>
      <c r="I37" s="21">
        <f>SUM((((H34+I34)/2)-J34)*-1)</f>
        <v>10.5</v>
      </c>
      <c r="J37" s="20" t="s">
        <v>142</v>
      </c>
    </row>
    <row r="38" spans="8:10" ht="12.75">
      <c r="H38" s="227" t="s">
        <v>108</v>
      </c>
      <c r="I38" s="21">
        <v>8</v>
      </c>
      <c r="J38" s="228">
        <f>getkl(SUM((((H34+I34)/2)-J34)*-1))</f>
        <v>53.1</v>
      </c>
    </row>
    <row r="40" ht="36.75" customHeight="1"/>
    <row r="41" spans="1:15" ht="12.75">
      <c r="A41" s="20"/>
      <c r="C41" s="21"/>
      <c r="D41" s="20"/>
      <c r="E41" s="20"/>
      <c r="F41" s="21"/>
      <c r="G41" s="20"/>
      <c r="H41" s="20"/>
      <c r="I41" s="21"/>
      <c r="J41" s="21"/>
      <c r="K41" s="21"/>
      <c r="O41" s="20"/>
    </row>
    <row r="42" spans="1:15" ht="12.75">
      <c r="A42" s="20"/>
      <c r="C42" s="21"/>
      <c r="D42" s="20"/>
      <c r="E42" s="20"/>
      <c r="F42" s="21"/>
      <c r="G42" s="20"/>
      <c r="H42" s="20"/>
      <c r="I42" s="21"/>
      <c r="J42" s="21"/>
      <c r="K42" s="21"/>
      <c r="O42" s="20"/>
    </row>
    <row r="43" spans="1:15" ht="12.75">
      <c r="A43" s="20"/>
      <c r="C43" s="21"/>
      <c r="D43" s="20"/>
      <c r="E43" s="20"/>
      <c r="F43" s="21"/>
      <c r="G43" s="20"/>
      <c r="H43" s="20"/>
      <c r="I43" s="21"/>
      <c r="J43" s="21"/>
      <c r="K43" s="21"/>
      <c r="O43" s="20"/>
    </row>
    <row r="44" spans="1:15" ht="12.75">
      <c r="A44" s="20"/>
      <c r="C44" s="21"/>
      <c r="D44" s="20"/>
      <c r="E44" s="20"/>
      <c r="F44" s="21"/>
      <c r="G44" s="20"/>
      <c r="H44" s="20"/>
      <c r="I44" s="21"/>
      <c r="J44" s="21"/>
      <c r="K44" s="21"/>
      <c r="O44" s="20"/>
    </row>
    <row r="45" spans="1:15" ht="12.75">
      <c r="A45" s="20"/>
      <c r="C45" s="21"/>
      <c r="D45" s="20"/>
      <c r="E45" s="20"/>
      <c r="F45" s="21"/>
      <c r="G45" s="20"/>
      <c r="H45" s="20"/>
      <c r="I45" s="21"/>
      <c r="J45" s="21"/>
      <c r="K45" s="21"/>
      <c r="O45" s="20"/>
    </row>
    <row r="46" spans="1:15" ht="12.75">
      <c r="A46" s="20"/>
      <c r="C46" s="21"/>
      <c r="D46" s="20"/>
      <c r="E46" s="20"/>
      <c r="F46" s="21"/>
      <c r="G46" s="20"/>
      <c r="H46" s="20"/>
      <c r="I46" s="21"/>
      <c r="J46" s="21"/>
      <c r="K46" s="21"/>
      <c r="O46" s="20"/>
    </row>
    <row r="47" spans="1:15" ht="12.75">
      <c r="A47" s="20"/>
      <c r="C47" s="21"/>
      <c r="D47" s="20"/>
      <c r="E47" s="20"/>
      <c r="F47" s="21"/>
      <c r="G47" s="20"/>
      <c r="H47" s="20"/>
      <c r="I47" s="21"/>
      <c r="J47" s="21"/>
      <c r="K47" s="21"/>
      <c r="O47" s="20"/>
    </row>
    <row r="48" spans="1:15" ht="12.75">
      <c r="A48" s="20"/>
      <c r="C48" s="21"/>
      <c r="D48" s="20"/>
      <c r="E48" s="20"/>
      <c r="F48" s="21"/>
      <c r="G48" s="20"/>
      <c r="H48" s="20"/>
      <c r="I48" s="21"/>
      <c r="J48" s="21"/>
      <c r="K48" s="21"/>
      <c r="O48" s="20"/>
    </row>
    <row r="49" spans="1:15" ht="12.75">
      <c r="A49" s="20"/>
      <c r="C49" s="21"/>
      <c r="D49" s="20"/>
      <c r="E49" s="20"/>
      <c r="F49" s="21"/>
      <c r="G49" s="20"/>
      <c r="H49" s="20"/>
      <c r="I49" s="21"/>
      <c r="J49" s="21"/>
      <c r="K49" s="21"/>
      <c r="O49" s="20"/>
    </row>
    <row r="50" spans="1:15" ht="12.75">
      <c r="A50" s="20"/>
      <c r="C50" s="21"/>
      <c r="D50" s="20"/>
      <c r="E50" s="20"/>
      <c r="F50" s="21"/>
      <c r="G50" s="20"/>
      <c r="H50" s="20"/>
      <c r="I50" s="21"/>
      <c r="J50" s="21"/>
      <c r="K50" s="21"/>
      <c r="O50" s="20"/>
    </row>
    <row r="51" spans="1:15" ht="12.75">
      <c r="A51" s="20"/>
      <c r="C51" s="21"/>
      <c r="D51" s="20"/>
      <c r="E51" s="20"/>
      <c r="F51" s="21"/>
      <c r="G51" s="20"/>
      <c r="H51" s="20"/>
      <c r="I51" s="21"/>
      <c r="J51" s="21"/>
      <c r="K51" s="21"/>
      <c r="O51" s="20"/>
    </row>
    <row r="52" spans="1:15" ht="12.75">
      <c r="A52" s="20"/>
      <c r="C52" s="21"/>
      <c r="D52" s="20"/>
      <c r="E52" s="20"/>
      <c r="F52" s="21"/>
      <c r="G52" s="20"/>
      <c r="H52" s="20"/>
      <c r="I52" s="21"/>
      <c r="J52" s="21"/>
      <c r="K52" s="21"/>
      <c r="O52" s="20"/>
    </row>
  </sheetData>
  <sheetProtection password="CAC7" sheet="1" objects="1" scenarios="1"/>
  <mergeCells count="1">
    <mergeCell ref="F1:K1"/>
  </mergeCells>
  <printOptions/>
  <pageMargins left="0.7086614173228347" right="0.4330708661417323" top="0.3937007874015748" bottom="0.3937007874015748" header="0.7086614173228347" footer="0.5118110236220472"/>
  <pageSetup horizontalDpi="360" verticalDpi="360" orientation="landscape" paperSize="9" scale="9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Q324"/>
  <sheetViews>
    <sheetView zoomScale="80" zoomScaleNormal="80" workbookViewId="0" topLeftCell="A133">
      <selection activeCell="S124" sqref="S124"/>
    </sheetView>
  </sheetViews>
  <sheetFormatPr defaultColWidth="11.421875" defaultRowHeight="12.75"/>
  <cols>
    <col min="1" max="1" width="8.28125" style="21" customWidth="1"/>
    <col min="2" max="3" width="11.57421875" style="19" customWidth="1"/>
    <col min="4" max="4" width="8.00390625" style="20" customWidth="1"/>
    <col min="5" max="5" width="14.140625" style="21" customWidth="1"/>
    <col min="6" max="6" width="8.57421875" style="22" customWidth="1"/>
    <col min="7" max="7" width="8.421875" style="21" customWidth="1"/>
    <col min="8" max="8" width="8.57421875" style="21" customWidth="1"/>
    <col min="9" max="9" width="8.421875" style="21" customWidth="1"/>
    <col min="10" max="10" width="8.28125" style="21" customWidth="1"/>
    <col min="11" max="11" width="8.421875" style="21" customWidth="1"/>
    <col min="12" max="12" width="8.28125" style="21" customWidth="1"/>
    <col min="13" max="13" width="8.421875" style="21" customWidth="1"/>
    <col min="14" max="14" width="8.421875" style="20" customWidth="1"/>
    <col min="15" max="15" width="12.421875" style="20" customWidth="1"/>
    <col min="16" max="16" width="5.28125" style="20" customWidth="1"/>
    <col min="17" max="17" width="9.140625" style="20" customWidth="1"/>
    <col min="18" max="16384" width="11.421875" style="20" customWidth="1"/>
  </cols>
  <sheetData>
    <row r="1" spans="2:15" ht="20.25" customHeight="1">
      <c r="B1" s="206"/>
      <c r="C1" s="206"/>
      <c r="D1" s="206"/>
      <c r="E1" s="206"/>
      <c r="F1" s="206"/>
      <c r="G1" s="206"/>
      <c r="H1" s="206"/>
      <c r="I1" s="206"/>
      <c r="J1" s="257" t="s">
        <v>105</v>
      </c>
      <c r="K1" s="257"/>
      <c r="L1" s="257"/>
      <c r="M1" s="257"/>
      <c r="N1" s="257"/>
      <c r="O1" s="257"/>
    </row>
    <row r="2" spans="1:10" ht="22.5">
      <c r="A2" s="18" t="s">
        <v>143</v>
      </c>
      <c r="J2" s="23" t="s">
        <v>110</v>
      </c>
    </row>
    <row r="3" ht="6" customHeight="1"/>
    <row r="4" spans="1:5" ht="19.5" customHeight="1">
      <c r="A4" s="24" t="s">
        <v>140</v>
      </c>
      <c r="B4" s="25">
        <f>IF(ISBLANK(Raumliste!$A$7),"",Raumliste!$A$7)</f>
      </c>
      <c r="C4" s="26" t="str">
        <f>IF(ISBLANK(Raumliste!$B$7),"  ",Raumliste!$B$7)</f>
        <v>  </v>
      </c>
      <c r="E4" s="20"/>
    </row>
    <row r="5" ht="7.5" customHeight="1" thickBot="1"/>
    <row r="6" spans="1:15" s="32" customFormat="1" ht="45.75" customHeight="1" thickBot="1">
      <c r="A6" s="27" t="s">
        <v>144</v>
      </c>
      <c r="B6" s="28" t="s">
        <v>145</v>
      </c>
      <c r="C6" s="28" t="s">
        <v>170</v>
      </c>
      <c r="D6" s="29" t="s">
        <v>152</v>
      </c>
      <c r="E6" s="29" t="s">
        <v>153</v>
      </c>
      <c r="F6" s="30" t="s">
        <v>154</v>
      </c>
      <c r="G6" s="29" t="s">
        <v>155</v>
      </c>
      <c r="H6" s="29" t="s">
        <v>156</v>
      </c>
      <c r="I6" s="29" t="s">
        <v>157</v>
      </c>
      <c r="J6" s="29" t="s">
        <v>158</v>
      </c>
      <c r="K6" s="29" t="s">
        <v>159</v>
      </c>
      <c r="L6" s="29" t="s">
        <v>160</v>
      </c>
      <c r="M6" s="29" t="s">
        <v>161</v>
      </c>
      <c r="N6" s="29" t="s">
        <v>162</v>
      </c>
      <c r="O6" s="31" t="s">
        <v>163</v>
      </c>
    </row>
    <row r="7" spans="1:17" ht="13.5" thickTop="1">
      <c r="A7" s="33">
        <v>1</v>
      </c>
      <c r="B7" s="34"/>
      <c r="C7" s="34"/>
      <c r="D7" s="35">
        <f aca="true" t="shared" si="0" ref="D7:D12">SUM(F7:N7)</f>
        <v>0</v>
      </c>
      <c r="E7" s="36">
        <f aca="true" t="shared" si="1" ref="E7:E12">0.56*F7+G7*0.78+H7+I7*1.07+J7*1.5+K7*1.93+L7*1.59+M7*2.23+N7*2.86</f>
        <v>0</v>
      </c>
      <c r="F7" s="37"/>
      <c r="G7" s="37"/>
      <c r="H7" s="37"/>
      <c r="I7" s="37"/>
      <c r="J7" s="37"/>
      <c r="K7" s="37"/>
      <c r="L7" s="37"/>
      <c r="M7" s="37"/>
      <c r="N7" s="37"/>
      <c r="O7" s="38">
        <f>(F7*Technik!$B$55+Technik!$B$56*G7+H7*Technik!$B$57+Technik!$B$58*I7+J7*Technik!$B$59+Technik!$B$60*K7+L7*Technik!$B$61+Technik!$B$62*M7+N7*Technik!$B$63)*$E$15/25</f>
        <v>0</v>
      </c>
      <c r="P7" s="39">
        <f aca="true" t="shared" si="2" ref="P7:P12">0.9*(F7+I7+L7)+1.2*(G7+J7+M7)+1.5*(H7+K7+N7)</f>
        <v>0</v>
      </c>
      <c r="Q7" s="40">
        <f aca="true" t="shared" si="3" ref="Q7:Q12">IF(OR(N7&gt;0,M7&gt;0,L7&gt;0),2.25,IF(OR(K7&gt;0,J7&gt;0,I7&gt;0),1.55,IF(OR(H7&gt;0,G7&gt;0,F7&gt;0),1,0)))</f>
        <v>0</v>
      </c>
    </row>
    <row r="8" spans="1:17" ht="12.75">
      <c r="A8" s="33">
        <v>2</v>
      </c>
      <c r="B8" s="34"/>
      <c r="C8" s="34"/>
      <c r="D8" s="35">
        <f t="shared" si="0"/>
        <v>0</v>
      </c>
      <c r="E8" s="36">
        <f t="shared" si="1"/>
        <v>0</v>
      </c>
      <c r="F8" s="37"/>
      <c r="G8" s="37"/>
      <c r="H8" s="37"/>
      <c r="I8" s="37"/>
      <c r="J8" s="37"/>
      <c r="K8" s="37"/>
      <c r="L8" s="37"/>
      <c r="M8" s="37"/>
      <c r="N8" s="37"/>
      <c r="O8" s="38">
        <f>(F8*Technik!$B$55+Technik!$B$56*G8+H8*Technik!$B$57+Technik!$B$58*I8+J8*Technik!$B$59+Technik!$B$60*K8+L8*Technik!$B$61+Technik!$B$62*M8+N8*Technik!$B$63)*$E$15/25</f>
        <v>0</v>
      </c>
      <c r="P8" s="39">
        <f t="shared" si="2"/>
        <v>0</v>
      </c>
      <c r="Q8" s="40">
        <f t="shared" si="3"/>
        <v>0</v>
      </c>
    </row>
    <row r="9" spans="1:17" ht="12.75">
      <c r="A9" s="33">
        <v>3</v>
      </c>
      <c r="B9" s="34"/>
      <c r="C9" s="34"/>
      <c r="D9" s="35">
        <f t="shared" si="0"/>
        <v>0</v>
      </c>
      <c r="E9" s="36">
        <f t="shared" si="1"/>
        <v>0</v>
      </c>
      <c r="F9" s="37"/>
      <c r="G9" s="37"/>
      <c r="H9" s="37"/>
      <c r="I9" s="37"/>
      <c r="J9" s="37"/>
      <c r="K9" s="37"/>
      <c r="L9" s="37"/>
      <c r="M9" s="37"/>
      <c r="N9" s="37"/>
      <c r="O9" s="38">
        <f>(F9*Technik!$B$55+Technik!$B$56*G9+H9*Technik!$B$57+Technik!$B$58*I9+J9*Technik!$B$59+Technik!$B$60*K9+L9*Technik!$B$61+Technik!$B$62*M9+N9*Technik!$B$63)*$E$15/25</f>
        <v>0</v>
      </c>
      <c r="P9" s="39">
        <f t="shared" si="2"/>
        <v>0</v>
      </c>
      <c r="Q9" s="40">
        <f t="shared" si="3"/>
        <v>0</v>
      </c>
    </row>
    <row r="10" spans="1:17" ht="12.75">
      <c r="A10" s="33">
        <v>4</v>
      </c>
      <c r="B10" s="34"/>
      <c r="C10" s="34"/>
      <c r="D10" s="35">
        <f t="shared" si="0"/>
        <v>0</v>
      </c>
      <c r="E10" s="36">
        <f t="shared" si="1"/>
        <v>0</v>
      </c>
      <c r="F10" s="37"/>
      <c r="G10" s="37"/>
      <c r="H10" s="37"/>
      <c r="I10" s="37"/>
      <c r="J10" s="37"/>
      <c r="K10" s="37"/>
      <c r="L10" s="37"/>
      <c r="M10" s="37"/>
      <c r="N10" s="37"/>
      <c r="O10" s="38">
        <f>(F10*Technik!$B$55+Technik!$B$56*G10+H10*Technik!$B$57+Technik!$B$58*I10+J10*Technik!$B$59+Technik!$B$60*K10+L10*Technik!$B$61+Technik!$B$62*M10+N10*Technik!$B$63)*$E$15/25</f>
        <v>0</v>
      </c>
      <c r="P10" s="39">
        <f t="shared" si="2"/>
        <v>0</v>
      </c>
      <c r="Q10" s="40">
        <f t="shared" si="3"/>
        <v>0</v>
      </c>
    </row>
    <row r="11" spans="1:17" ht="12.75">
      <c r="A11" s="33">
        <v>5</v>
      </c>
      <c r="B11" s="34"/>
      <c r="C11" s="34"/>
      <c r="D11" s="35">
        <f t="shared" si="0"/>
        <v>0</v>
      </c>
      <c r="E11" s="36">
        <f t="shared" si="1"/>
        <v>0</v>
      </c>
      <c r="F11" s="37"/>
      <c r="G11" s="37"/>
      <c r="H11" s="37"/>
      <c r="I11" s="37"/>
      <c r="J11" s="37"/>
      <c r="K11" s="37"/>
      <c r="L11" s="37"/>
      <c r="M11" s="37"/>
      <c r="N11" s="37"/>
      <c r="O11" s="38">
        <f>(F11*Technik!$B$55+Technik!$B$56*G11+H11*Technik!$B$57+Technik!$B$58*I11+J11*Technik!$B$59+Technik!$B$60*K11+L11*Technik!$B$61+Technik!$B$62*M11+N11*Technik!$B$63)*$E$15/25</f>
        <v>0</v>
      </c>
      <c r="P11" s="39">
        <f t="shared" si="2"/>
        <v>0</v>
      </c>
      <c r="Q11" s="40">
        <f t="shared" si="3"/>
        <v>0</v>
      </c>
    </row>
    <row r="12" spans="1:17" ht="13.5" thickBot="1">
      <c r="A12" s="41">
        <v>6</v>
      </c>
      <c r="B12" s="42"/>
      <c r="C12" s="42"/>
      <c r="D12" s="43">
        <f t="shared" si="0"/>
        <v>0</v>
      </c>
      <c r="E12" s="44">
        <f t="shared" si="1"/>
        <v>0</v>
      </c>
      <c r="F12" s="45"/>
      <c r="G12" s="45"/>
      <c r="H12" s="45"/>
      <c r="I12" s="45"/>
      <c r="J12" s="45"/>
      <c r="K12" s="45"/>
      <c r="L12" s="45"/>
      <c r="M12" s="45"/>
      <c r="N12" s="45"/>
      <c r="O12" s="46">
        <f>(F12*Technik!$B$55+Technik!$B$56*G12+H12*Technik!$B$57+Technik!$B$58*I12+J12*Technik!$B$59+Technik!$B$60*K12+L12*Technik!$B$61+Technik!$B$62*M12+N12*Technik!$B$63)*$E$15/25</f>
        <v>0</v>
      </c>
      <c r="P12" s="39">
        <f t="shared" si="2"/>
        <v>0</v>
      </c>
      <c r="Q12" s="40">
        <f t="shared" si="3"/>
        <v>0</v>
      </c>
    </row>
    <row r="13" spans="1:15" s="49" customFormat="1" ht="15.75">
      <c r="A13" s="47" t="str">
        <f>IF(OR(Q7&gt;C7,Q8&gt;C8,Q9&gt;C9,Q10&gt;C10,Q11&gt;C11,Q12&gt;C12),"Achtung ! - Die Höhe der Module übersteigt die verfügbare Wandhöhe ","   ")</f>
        <v>   </v>
      </c>
      <c r="B13" s="48"/>
      <c r="C13" s="48"/>
      <c r="E13" s="50"/>
      <c r="F13" s="51"/>
      <c r="G13" s="50"/>
      <c r="H13" s="50"/>
      <c r="I13" s="50"/>
      <c r="J13" s="50"/>
      <c r="K13" s="50"/>
      <c r="L13" s="50"/>
      <c r="M13" s="50"/>
      <c r="N13" s="52"/>
      <c r="O13" s="53">
        <v>1</v>
      </c>
    </row>
    <row r="14" spans="1:14" ht="15.75">
      <c r="A14" s="47" t="str">
        <f>IF(OR(P8&gt;B8,P9&gt;B9,P10&gt;B10,P11&gt;B11,P12&gt;B12,P7&gt;B7),"Achtung ! - Die Länge der Module übersteigt die verfügbare Wandlänge ","   ")</f>
        <v>   </v>
      </c>
      <c r="B14" s="20"/>
      <c r="E14" s="54"/>
      <c r="N14" s="55"/>
    </row>
    <row r="15" spans="1:14" ht="12.75">
      <c r="A15" s="56"/>
      <c r="B15" s="20"/>
      <c r="D15" s="57" t="s">
        <v>164</v>
      </c>
      <c r="E15" s="58">
        <f>(Projektdaten!$B$37+Projektdaten!$F$37)/2-Raumliste!D7</f>
        <v>42.5</v>
      </c>
      <c r="L15" s="59"/>
      <c r="N15" s="60"/>
    </row>
    <row r="16" spans="1:14" ht="12.75">
      <c r="A16" s="20"/>
      <c r="B16" s="20"/>
      <c r="D16" s="57" t="s">
        <v>165</v>
      </c>
      <c r="E16" s="61" t="str">
        <f>Raumliste!F7</f>
        <v> </v>
      </c>
      <c r="L16" s="62"/>
      <c r="N16" s="55"/>
    </row>
    <row r="17" spans="1:16" ht="12.75" customHeight="1">
      <c r="A17" s="47"/>
      <c r="B17" s="20"/>
      <c r="D17" s="57" t="s">
        <v>166</v>
      </c>
      <c r="E17" s="63">
        <f>SUM(O7:O12)</f>
        <v>0</v>
      </c>
      <c r="N17" s="57" t="s">
        <v>168</v>
      </c>
      <c r="O17" s="64">
        <f>SUM(E7:E12)</f>
        <v>0</v>
      </c>
      <c r="P17" s="65"/>
    </row>
    <row r="18" spans="3:16" ht="12.75">
      <c r="C18" s="20"/>
      <c r="D18" s="57" t="s">
        <v>167</v>
      </c>
      <c r="E18" s="66" t="str">
        <f>IF(E16=" "," ",E17-E16)</f>
        <v> </v>
      </c>
      <c r="G18" s="20"/>
      <c r="J18" s="20"/>
      <c r="M18" s="57"/>
      <c r="N18" s="57" t="s">
        <v>169</v>
      </c>
      <c r="O18" s="67">
        <f>SUM(D7:D12)</f>
        <v>0</v>
      </c>
      <c r="P18" s="56"/>
    </row>
    <row r="19" spans="3:16" ht="12.75">
      <c r="C19" s="20"/>
      <c r="D19" s="57"/>
      <c r="E19" s="66"/>
      <c r="G19" s="20"/>
      <c r="J19" s="20"/>
      <c r="M19" s="57"/>
      <c r="N19" s="57"/>
      <c r="O19" s="67"/>
      <c r="P19" s="56"/>
    </row>
    <row r="20" spans="1:5" ht="19.5" customHeight="1">
      <c r="A20" s="24" t="s">
        <v>140</v>
      </c>
      <c r="B20" s="25">
        <f>IF(ISBLANK(Raumliste!$A$8),"",Raumliste!$A$8)</f>
      </c>
      <c r="C20" s="26" t="str">
        <f>IF(ISBLANK(Raumliste!$B$8),"  ",Raumliste!$B$8)</f>
        <v>  </v>
      </c>
      <c r="E20" s="20"/>
    </row>
    <row r="21" ht="7.5" customHeight="1" thickBot="1"/>
    <row r="22" spans="1:15" s="32" customFormat="1" ht="45.75" customHeight="1" thickBot="1">
      <c r="A22" s="27" t="s">
        <v>144</v>
      </c>
      <c r="B22" s="28" t="s">
        <v>145</v>
      </c>
      <c r="C22" s="28" t="s">
        <v>170</v>
      </c>
      <c r="D22" s="29" t="s">
        <v>152</v>
      </c>
      <c r="E22" s="29" t="s">
        <v>153</v>
      </c>
      <c r="F22" s="30" t="s">
        <v>154</v>
      </c>
      <c r="G22" s="29" t="s">
        <v>155</v>
      </c>
      <c r="H22" s="29" t="s">
        <v>156</v>
      </c>
      <c r="I22" s="29" t="s">
        <v>157</v>
      </c>
      <c r="J22" s="29" t="s">
        <v>158</v>
      </c>
      <c r="K22" s="29" t="s">
        <v>159</v>
      </c>
      <c r="L22" s="29" t="s">
        <v>160</v>
      </c>
      <c r="M22" s="29" t="s">
        <v>161</v>
      </c>
      <c r="N22" s="29" t="s">
        <v>162</v>
      </c>
      <c r="O22" s="31" t="s">
        <v>163</v>
      </c>
    </row>
    <row r="23" spans="1:17" ht="13.5" thickTop="1">
      <c r="A23" s="33">
        <v>1</v>
      </c>
      <c r="B23" s="34"/>
      <c r="C23" s="34"/>
      <c r="D23" s="35">
        <f aca="true" t="shared" si="4" ref="D23:D28">SUM(F23:N23)</f>
        <v>0</v>
      </c>
      <c r="E23" s="36">
        <f aca="true" t="shared" si="5" ref="E23:E28">0.56*F23+G23*0.78+H23+I23*1.07+J23*1.5+K23*1.93+L23*1.59+M23*2.23+N23*2.86</f>
        <v>0</v>
      </c>
      <c r="F23" s="37"/>
      <c r="G23" s="37"/>
      <c r="H23" s="37"/>
      <c r="I23" s="37"/>
      <c r="J23" s="37"/>
      <c r="K23" s="37"/>
      <c r="L23" s="37"/>
      <c r="M23" s="37"/>
      <c r="N23" s="37"/>
      <c r="O23" s="38">
        <f>(F23*Technik!$B$55+Technik!$B$56*G23+H23*Technik!$B$57+Technik!$B$58*I23+J23*Technik!$B$59+Technik!$B$60*K23+L23*Technik!$B$61+Technik!$B$62*M23+N23*Technik!$B$63)*$E$31/25</f>
        <v>0</v>
      </c>
      <c r="P23" s="39">
        <f aca="true" t="shared" si="6" ref="P23:P28">0.9*(F23+I23+L23)+1.2*(G23+J23+M23)+1.5*(H23+K23+N23)</f>
        <v>0</v>
      </c>
      <c r="Q23" s="40">
        <f aca="true" t="shared" si="7" ref="Q23:Q28">IF(OR(N23&gt;0,M23&gt;0,L23&gt;0),2.25,IF(OR(K23&gt;0,J23&gt;0,I23&gt;0),1.55,IF(OR(H23&gt;0,G23&gt;0,F23&gt;0),1,0)))</f>
        <v>0</v>
      </c>
    </row>
    <row r="24" spans="1:17" ht="12.75">
      <c r="A24" s="33">
        <v>2</v>
      </c>
      <c r="B24" s="34"/>
      <c r="C24" s="34"/>
      <c r="D24" s="35">
        <f t="shared" si="4"/>
        <v>0</v>
      </c>
      <c r="E24" s="36">
        <f t="shared" si="5"/>
        <v>0</v>
      </c>
      <c r="F24" s="37"/>
      <c r="G24" s="37"/>
      <c r="H24" s="37"/>
      <c r="I24" s="37"/>
      <c r="J24" s="37"/>
      <c r="K24" s="37"/>
      <c r="L24" s="37"/>
      <c r="M24" s="37"/>
      <c r="N24" s="37"/>
      <c r="O24" s="38">
        <f>(F24*Technik!$B$55+Technik!$B$56*G24+H24*Technik!$B$57+Technik!$B$58*I24+J24*Technik!$B$59+Technik!$B$60*K24+L24*Technik!$B$61+Technik!$B$62*M24+N24*Technik!$B$63)*$E$31/25</f>
        <v>0</v>
      </c>
      <c r="P24" s="39">
        <f t="shared" si="6"/>
        <v>0</v>
      </c>
      <c r="Q24" s="40">
        <f t="shared" si="7"/>
        <v>0</v>
      </c>
    </row>
    <row r="25" spans="1:17" ht="12.75">
      <c r="A25" s="33">
        <v>3</v>
      </c>
      <c r="B25" s="34"/>
      <c r="C25" s="34"/>
      <c r="D25" s="35">
        <f t="shared" si="4"/>
        <v>0</v>
      </c>
      <c r="E25" s="36">
        <f t="shared" si="5"/>
        <v>0</v>
      </c>
      <c r="F25" s="37"/>
      <c r="G25" s="37"/>
      <c r="H25" s="37"/>
      <c r="I25" s="37"/>
      <c r="J25" s="37"/>
      <c r="K25" s="37"/>
      <c r="L25" s="37"/>
      <c r="M25" s="37"/>
      <c r="N25" s="37"/>
      <c r="O25" s="38">
        <f>(F25*Technik!$B$55+Technik!$B$56*G25+H25*Technik!$B$57+Technik!$B$58*I25+J25*Technik!$B$59+Technik!$B$60*K25+L25*Technik!$B$61+Technik!$B$62*M25+N25*Technik!$B$63)*$E$31/25</f>
        <v>0</v>
      </c>
      <c r="P25" s="39">
        <f t="shared" si="6"/>
        <v>0</v>
      </c>
      <c r="Q25" s="40">
        <f t="shared" si="7"/>
        <v>0</v>
      </c>
    </row>
    <row r="26" spans="1:17" ht="12.75">
      <c r="A26" s="33">
        <v>4</v>
      </c>
      <c r="B26" s="34"/>
      <c r="C26" s="34"/>
      <c r="D26" s="35">
        <f t="shared" si="4"/>
        <v>0</v>
      </c>
      <c r="E26" s="36">
        <f t="shared" si="5"/>
        <v>0</v>
      </c>
      <c r="F26" s="37"/>
      <c r="G26" s="37"/>
      <c r="H26" s="37"/>
      <c r="I26" s="37"/>
      <c r="J26" s="37"/>
      <c r="K26" s="37"/>
      <c r="L26" s="37"/>
      <c r="M26" s="37"/>
      <c r="N26" s="37"/>
      <c r="O26" s="38">
        <f>(F26*Technik!$B$55+Technik!$B$56*G26+H26*Technik!$B$57+Technik!$B$58*I26+J26*Technik!$B$59+Technik!$B$60*K26+L26*Technik!$B$61+Technik!$B$62*M26+N26*Technik!$B$63)*$E$31/25</f>
        <v>0</v>
      </c>
      <c r="P26" s="39">
        <f t="shared" si="6"/>
        <v>0</v>
      </c>
      <c r="Q26" s="40">
        <f t="shared" si="7"/>
        <v>0</v>
      </c>
    </row>
    <row r="27" spans="1:17" ht="12.75">
      <c r="A27" s="33">
        <v>5</v>
      </c>
      <c r="B27" s="34"/>
      <c r="C27" s="34"/>
      <c r="D27" s="35">
        <f t="shared" si="4"/>
        <v>0</v>
      </c>
      <c r="E27" s="36">
        <f t="shared" si="5"/>
        <v>0</v>
      </c>
      <c r="F27" s="37"/>
      <c r="G27" s="37"/>
      <c r="H27" s="37"/>
      <c r="I27" s="37"/>
      <c r="J27" s="37"/>
      <c r="K27" s="37"/>
      <c r="L27" s="37"/>
      <c r="M27" s="37"/>
      <c r="N27" s="37"/>
      <c r="O27" s="38">
        <f>(F27*Technik!$B$55+Technik!$B$56*G27+H27*Technik!$B$57+Technik!$B$58*I27+J27*Technik!$B$59+Technik!$B$60*K27+L27*Technik!$B$61+Technik!$B$62*M27+N27*Technik!$B$63)*$E$31/25</f>
        <v>0</v>
      </c>
      <c r="P27" s="39">
        <f t="shared" si="6"/>
        <v>0</v>
      </c>
      <c r="Q27" s="40">
        <f t="shared" si="7"/>
        <v>0</v>
      </c>
    </row>
    <row r="28" spans="1:17" ht="13.5" thickBot="1">
      <c r="A28" s="41">
        <v>6</v>
      </c>
      <c r="B28" s="42"/>
      <c r="C28" s="42"/>
      <c r="D28" s="43">
        <f t="shared" si="4"/>
        <v>0</v>
      </c>
      <c r="E28" s="44">
        <f t="shared" si="5"/>
        <v>0</v>
      </c>
      <c r="F28" s="45"/>
      <c r="G28" s="45"/>
      <c r="H28" s="45"/>
      <c r="I28" s="45"/>
      <c r="J28" s="45"/>
      <c r="K28" s="45"/>
      <c r="L28" s="45"/>
      <c r="M28" s="45"/>
      <c r="N28" s="45"/>
      <c r="O28" s="46">
        <f>(F28*Technik!$B$55+Technik!$B$56*G28+H28*Technik!$B$57+Technik!$B$58*I28+J28*Technik!$B$59+Technik!$B$60*K28+L28*Technik!$B$61+Technik!$B$62*M28+N28*Technik!$B$63)*$E$31/25</f>
        <v>0</v>
      </c>
      <c r="P28" s="39">
        <f t="shared" si="6"/>
        <v>0</v>
      </c>
      <c r="Q28" s="40">
        <f t="shared" si="7"/>
        <v>0</v>
      </c>
    </row>
    <row r="29" spans="1:15" s="49" customFormat="1" ht="14.25" customHeight="1">
      <c r="A29" s="47" t="str">
        <f>IF(OR(Q23&gt;C23,Q24&gt;C24,Q25&gt;C25,Q26&gt;C26,Q27&gt;C27,Q28&gt;C28),"Achtung ! - Die Höhe der Module übersteigt die verfügbare Wandhöhe ","   ")</f>
        <v>   </v>
      </c>
      <c r="B29" s="48"/>
      <c r="C29" s="48"/>
      <c r="E29" s="50"/>
      <c r="F29" s="51"/>
      <c r="G29" s="50"/>
      <c r="H29" s="50"/>
      <c r="I29" s="50"/>
      <c r="J29" s="50"/>
      <c r="K29" s="50"/>
      <c r="L29" s="50"/>
      <c r="M29" s="50"/>
      <c r="N29" s="52"/>
      <c r="O29" s="53">
        <v>1</v>
      </c>
    </row>
    <row r="30" spans="1:14" ht="15.75" customHeight="1">
      <c r="A30" s="47" t="str">
        <f>IF(OR(P24&gt;B24,P25&gt;B25,P26&gt;B26,P27&gt;B27,P28&gt;B28,P23&gt;B23),"Achtung ! - Die Länge der Module übersteigt die verfügbare Wandlänge ","   ")</f>
        <v>   </v>
      </c>
      <c r="B30" s="20"/>
      <c r="E30" s="54"/>
      <c r="N30" s="55"/>
    </row>
    <row r="31" spans="1:14" ht="12.75">
      <c r="A31" s="56"/>
      <c r="B31" s="20"/>
      <c r="D31" s="57" t="s">
        <v>164</v>
      </c>
      <c r="E31" s="58">
        <f>(Projektdaten!$B$37+Projektdaten!$F$37)/2-Raumliste!D8</f>
        <v>42.5</v>
      </c>
      <c r="L31" s="59"/>
      <c r="N31" s="60"/>
    </row>
    <row r="32" spans="1:14" ht="12.75">
      <c r="A32" s="20"/>
      <c r="B32" s="20"/>
      <c r="D32" s="57" t="s">
        <v>165</v>
      </c>
      <c r="E32" s="61" t="str">
        <f>Raumliste!F8</f>
        <v> </v>
      </c>
      <c r="L32" s="62"/>
      <c r="N32" s="55"/>
    </row>
    <row r="33" spans="1:16" ht="12.75" customHeight="1">
      <c r="A33" s="47"/>
      <c r="B33" s="20"/>
      <c r="D33" s="57" t="s">
        <v>166</v>
      </c>
      <c r="E33" s="63">
        <f>SUM(O23:O28)</f>
        <v>0</v>
      </c>
      <c r="L33" s="62"/>
      <c r="N33" s="57" t="s">
        <v>168</v>
      </c>
      <c r="O33" s="64">
        <f>SUM(E23:E28)</f>
        <v>0</v>
      </c>
      <c r="P33" s="65"/>
    </row>
    <row r="34" spans="3:16" ht="12.75">
      <c r="C34" s="20"/>
      <c r="D34" s="57" t="s">
        <v>167</v>
      </c>
      <c r="E34" s="66" t="str">
        <f>IF(E32=" "," ",E33-E32)</f>
        <v> </v>
      </c>
      <c r="J34" s="65"/>
      <c r="M34" s="57"/>
      <c r="N34" s="57" t="s">
        <v>169</v>
      </c>
      <c r="O34" s="67">
        <f>SUM(D23:D28)</f>
        <v>0</v>
      </c>
      <c r="P34" s="56"/>
    </row>
    <row r="35" spans="3:16" ht="12.75">
      <c r="C35" s="21"/>
      <c r="E35" s="20"/>
      <c r="L35" s="68"/>
      <c r="M35" s="56"/>
      <c r="N35" s="56"/>
      <c r="O35" s="56"/>
      <c r="P35" s="69"/>
    </row>
    <row r="36" spans="1:5" ht="19.5" customHeight="1">
      <c r="A36" s="24" t="s">
        <v>140</v>
      </c>
      <c r="B36" s="25">
        <f>IF(ISBLANK(Raumliste!$A$9),"",Raumliste!$A$9)</f>
      </c>
      <c r="C36" s="26" t="str">
        <f>IF(ISBLANK(Raumliste!$B$9),"  ",Raumliste!$B$9)</f>
        <v>  </v>
      </c>
      <c r="E36" s="20"/>
    </row>
    <row r="37" ht="7.5" customHeight="1" thickBot="1"/>
    <row r="38" spans="1:15" s="32" customFormat="1" ht="45.75" customHeight="1" thickBot="1">
      <c r="A38" s="27" t="s">
        <v>144</v>
      </c>
      <c r="B38" s="28" t="s">
        <v>145</v>
      </c>
      <c r="C38" s="28" t="s">
        <v>170</v>
      </c>
      <c r="D38" s="29" t="s">
        <v>152</v>
      </c>
      <c r="E38" s="29" t="s">
        <v>153</v>
      </c>
      <c r="F38" s="30" t="s">
        <v>154</v>
      </c>
      <c r="G38" s="29" t="s">
        <v>155</v>
      </c>
      <c r="H38" s="29" t="s">
        <v>156</v>
      </c>
      <c r="I38" s="29" t="s">
        <v>157</v>
      </c>
      <c r="J38" s="29" t="s">
        <v>158</v>
      </c>
      <c r="K38" s="29" t="s">
        <v>159</v>
      </c>
      <c r="L38" s="29" t="s">
        <v>160</v>
      </c>
      <c r="M38" s="29" t="s">
        <v>161</v>
      </c>
      <c r="N38" s="29" t="s">
        <v>162</v>
      </c>
      <c r="O38" s="31" t="s">
        <v>163</v>
      </c>
    </row>
    <row r="39" spans="1:17" ht="13.5" thickTop="1">
      <c r="A39" s="33">
        <v>1</v>
      </c>
      <c r="B39" s="34"/>
      <c r="C39" s="34"/>
      <c r="D39" s="35">
        <f aca="true" t="shared" si="8" ref="D39:D44">SUM(F39:N39)</f>
        <v>0</v>
      </c>
      <c r="E39" s="36">
        <f aca="true" t="shared" si="9" ref="E39:E44">0.56*F39+G39*0.78+H39+I39*1.07+J39*1.5+K39*1.93+L39*1.59+M39*2.23+N39*2.86</f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8">
        <f>(F39*Technik!$B$55+Technik!$B$56*G39+H39*Technik!$B$57+Technik!$B$58*I39+J39*Technik!$B$59+Technik!$B$60*K39+L39*Technik!$B$61+Technik!$B$62*M39+N39*Technik!$B$63)*$E$47/25</f>
        <v>0</v>
      </c>
      <c r="P39" s="39">
        <f aca="true" t="shared" si="10" ref="P39:P44">0.9*(F39+I39+L39)+1.2*(G39+J39+M39)+1.5*(H39+K39+N39)</f>
        <v>0</v>
      </c>
      <c r="Q39" s="40">
        <f aca="true" t="shared" si="11" ref="Q39:Q44">IF(OR(N39&gt;0,M39&gt;0,L39&gt;0),2.25,IF(OR(K39&gt;0,J39&gt;0,I39&gt;0),1.55,IF(OR(H39&gt;0,G39&gt;0,F39&gt;0),1,0)))</f>
        <v>0</v>
      </c>
    </row>
    <row r="40" spans="1:17" ht="12.75">
      <c r="A40" s="33">
        <v>2</v>
      </c>
      <c r="B40" s="34"/>
      <c r="C40" s="34"/>
      <c r="D40" s="35">
        <f t="shared" si="8"/>
        <v>0</v>
      </c>
      <c r="E40" s="36">
        <f t="shared" si="9"/>
        <v>0</v>
      </c>
      <c r="F40" s="37"/>
      <c r="G40" s="37"/>
      <c r="H40" s="37"/>
      <c r="I40" s="37"/>
      <c r="J40" s="37"/>
      <c r="K40" s="37"/>
      <c r="L40" s="37"/>
      <c r="M40" s="37"/>
      <c r="N40" s="37"/>
      <c r="O40" s="38">
        <f>(F40*Technik!$B$55+Technik!$B$56*G40+H40*Technik!$B$57+Technik!$B$58*I40+J40*Technik!$B$59+Technik!$B$60*K40+L40*Technik!$B$61+Technik!$B$62*M40+N40*Technik!$B$63)*$E$47/25</f>
        <v>0</v>
      </c>
      <c r="P40" s="39">
        <f t="shared" si="10"/>
        <v>0</v>
      </c>
      <c r="Q40" s="40">
        <f t="shared" si="11"/>
        <v>0</v>
      </c>
    </row>
    <row r="41" spans="1:17" ht="12.75">
      <c r="A41" s="33">
        <v>3</v>
      </c>
      <c r="B41" s="34"/>
      <c r="C41" s="34"/>
      <c r="D41" s="35">
        <f t="shared" si="8"/>
        <v>0</v>
      </c>
      <c r="E41" s="36">
        <f t="shared" si="9"/>
        <v>0</v>
      </c>
      <c r="F41" s="37"/>
      <c r="G41" s="37"/>
      <c r="H41" s="37"/>
      <c r="I41" s="37"/>
      <c r="J41" s="37"/>
      <c r="K41" s="37"/>
      <c r="L41" s="37"/>
      <c r="M41" s="37"/>
      <c r="N41" s="37"/>
      <c r="O41" s="38">
        <f>(F41*Technik!$B$55+Technik!$B$56*G41+H41*Technik!$B$57+Technik!$B$58*I41+J41*Technik!$B$59+Technik!$B$60*K41+L41*Technik!$B$61+Technik!$B$62*M41+N41*Technik!$B$63)*$E$47/25</f>
        <v>0</v>
      </c>
      <c r="P41" s="39">
        <f t="shared" si="10"/>
        <v>0</v>
      </c>
      <c r="Q41" s="40">
        <f t="shared" si="11"/>
        <v>0</v>
      </c>
    </row>
    <row r="42" spans="1:17" ht="12.75">
      <c r="A42" s="33">
        <v>4</v>
      </c>
      <c r="B42" s="34"/>
      <c r="C42" s="34"/>
      <c r="D42" s="35">
        <f t="shared" si="8"/>
        <v>0</v>
      </c>
      <c r="E42" s="36">
        <f t="shared" si="9"/>
        <v>0</v>
      </c>
      <c r="F42" s="37"/>
      <c r="G42" s="37"/>
      <c r="H42" s="37"/>
      <c r="I42" s="37"/>
      <c r="J42" s="37"/>
      <c r="K42" s="37"/>
      <c r="L42" s="37"/>
      <c r="M42" s="37"/>
      <c r="N42" s="37"/>
      <c r="O42" s="38">
        <f>(F42*Technik!$B$55+Technik!$B$56*G42+H42*Technik!$B$57+Technik!$B$58*I42+J42*Technik!$B$59+Technik!$B$60*K42+L42*Technik!$B$61+Technik!$B$62*M42+N42*Technik!$B$63)*$E$47/25</f>
        <v>0</v>
      </c>
      <c r="P42" s="39">
        <f t="shared" si="10"/>
        <v>0</v>
      </c>
      <c r="Q42" s="40">
        <f t="shared" si="11"/>
        <v>0</v>
      </c>
    </row>
    <row r="43" spans="1:17" ht="12.75">
      <c r="A43" s="33">
        <v>5</v>
      </c>
      <c r="B43" s="34"/>
      <c r="C43" s="34"/>
      <c r="D43" s="35">
        <f t="shared" si="8"/>
        <v>0</v>
      </c>
      <c r="E43" s="36">
        <f t="shared" si="9"/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8">
        <f>(F43*Technik!$B$55+Technik!$B$56*G43+H43*Technik!$B$57+Technik!$B$58*I43+J43*Technik!$B$59+Technik!$B$60*K43+L43*Technik!$B$61+Technik!$B$62*M43+N43*Technik!$B$63)*$E$47/25</f>
        <v>0</v>
      </c>
      <c r="P43" s="39">
        <f t="shared" si="10"/>
        <v>0</v>
      </c>
      <c r="Q43" s="40">
        <f t="shared" si="11"/>
        <v>0</v>
      </c>
    </row>
    <row r="44" spans="1:17" ht="13.5" thickBot="1">
      <c r="A44" s="41">
        <v>6</v>
      </c>
      <c r="B44" s="42"/>
      <c r="C44" s="42"/>
      <c r="D44" s="43">
        <f t="shared" si="8"/>
        <v>0</v>
      </c>
      <c r="E44" s="44">
        <f t="shared" si="9"/>
        <v>0</v>
      </c>
      <c r="F44" s="45"/>
      <c r="G44" s="45"/>
      <c r="H44" s="45"/>
      <c r="I44" s="45"/>
      <c r="J44" s="45"/>
      <c r="K44" s="45"/>
      <c r="L44" s="45"/>
      <c r="M44" s="45"/>
      <c r="N44" s="45"/>
      <c r="O44" s="46">
        <f>(F44*Technik!$B$55+Technik!$B$56*G44+H44*Technik!$B$57+Technik!$B$58*I44+J44*Technik!$B$59+Technik!$B$60*K44+L44*Technik!$B$61+Technik!$B$62*M44+N44*Technik!$B$63)*$E$47/25</f>
        <v>0</v>
      </c>
      <c r="P44" s="39">
        <f t="shared" si="10"/>
        <v>0</v>
      </c>
      <c r="Q44" s="40">
        <f t="shared" si="11"/>
        <v>0</v>
      </c>
    </row>
    <row r="45" spans="1:15" s="49" customFormat="1" ht="15.75">
      <c r="A45" s="47" t="str">
        <f>IF(OR(Q39&gt;C39,Q40&gt;C40,Q41&gt;C41,Q42&gt;C42,Q43&gt;C43,Q44&gt;C44),"Achtung ! - Die Höhe der Module übersteigt die verfügbare Wandhöhe ","   ")</f>
        <v>   </v>
      </c>
      <c r="B45" s="48"/>
      <c r="C45" s="48"/>
      <c r="E45" s="50"/>
      <c r="F45" s="51"/>
      <c r="G45" s="50"/>
      <c r="H45" s="50"/>
      <c r="I45" s="50"/>
      <c r="J45" s="50"/>
      <c r="K45" s="50"/>
      <c r="L45" s="50"/>
      <c r="M45" s="50"/>
      <c r="N45" s="52"/>
      <c r="O45" s="53">
        <v>1</v>
      </c>
    </row>
    <row r="46" spans="1:14" ht="15.75">
      <c r="A46" s="47" t="str">
        <f>IF(OR(P40&gt;B40,P41&gt;B41,P42&gt;B42,P43&gt;B43,P44&gt;B44,P39&gt;B39),"Achtung ! - Die Länge der Module übersteigt die verfügbare Wandlänge ","   ")</f>
        <v>   </v>
      </c>
      <c r="B46" s="20"/>
      <c r="E46" s="54"/>
      <c r="N46" s="55"/>
    </row>
    <row r="47" spans="1:14" ht="12.75">
      <c r="A47" s="56"/>
      <c r="B47" s="20"/>
      <c r="D47" s="57" t="s">
        <v>164</v>
      </c>
      <c r="E47" s="58">
        <f>(Projektdaten!$B$37+Projektdaten!$F$37)/2-Raumliste!D9</f>
        <v>42.5</v>
      </c>
      <c r="L47" s="59"/>
      <c r="N47" s="60"/>
    </row>
    <row r="48" spans="1:12" ht="12.75">
      <c r="A48" s="20"/>
      <c r="B48" s="20"/>
      <c r="D48" s="57" t="s">
        <v>165</v>
      </c>
      <c r="E48" s="61" t="str">
        <f>Raumliste!F9</f>
        <v> </v>
      </c>
      <c r="L48" s="62"/>
    </row>
    <row r="49" spans="1:16" ht="12.75" customHeight="1">
      <c r="A49" s="47"/>
      <c r="B49" s="20"/>
      <c r="D49" s="57" t="s">
        <v>166</v>
      </c>
      <c r="E49" s="63">
        <f>SUM(O39:O44)</f>
        <v>0</v>
      </c>
      <c r="L49" s="62"/>
      <c r="N49" s="57" t="s">
        <v>168</v>
      </c>
      <c r="O49" s="64">
        <f>SUM(E39:E44)</f>
        <v>0</v>
      </c>
      <c r="P49" s="65"/>
    </row>
    <row r="50" spans="3:16" ht="12.75">
      <c r="C50" s="20"/>
      <c r="D50" s="57" t="s">
        <v>167</v>
      </c>
      <c r="E50" s="66" t="str">
        <f>IF(E48=" "," ",E49-E48)</f>
        <v> </v>
      </c>
      <c r="J50" s="65"/>
      <c r="M50" s="57"/>
      <c r="N50" s="57" t="s">
        <v>169</v>
      </c>
      <c r="O50" s="67">
        <f>SUM(D39:D44)</f>
        <v>0</v>
      </c>
      <c r="P50" s="56"/>
    </row>
    <row r="51" spans="3:16" ht="12.75">
      <c r="C51" s="21"/>
      <c r="E51" s="20"/>
      <c r="L51" s="68"/>
      <c r="M51" s="56"/>
      <c r="N51" s="56"/>
      <c r="O51" s="56"/>
      <c r="P51" s="69"/>
    </row>
    <row r="52" spans="1:5" ht="19.5" customHeight="1">
      <c r="A52" s="24" t="s">
        <v>140</v>
      </c>
      <c r="B52" s="25">
        <f>IF(ISBLANK(Raumliste!$A$10),"",Raumliste!$A$10)</f>
      </c>
      <c r="C52" s="26" t="str">
        <f>IF(ISBLANK(Raumliste!$B$10),"  ",Raumliste!$B$10)</f>
        <v>  </v>
      </c>
      <c r="E52" s="20"/>
    </row>
    <row r="53" ht="7.5" customHeight="1" thickBot="1"/>
    <row r="54" spans="1:15" s="32" customFormat="1" ht="45.75" customHeight="1" thickBot="1">
      <c r="A54" s="27" t="s">
        <v>144</v>
      </c>
      <c r="B54" s="28" t="s">
        <v>145</v>
      </c>
      <c r="C54" s="28" t="s">
        <v>170</v>
      </c>
      <c r="D54" s="29" t="s">
        <v>152</v>
      </c>
      <c r="E54" s="29" t="s">
        <v>153</v>
      </c>
      <c r="F54" s="30" t="s">
        <v>154</v>
      </c>
      <c r="G54" s="29" t="s">
        <v>155</v>
      </c>
      <c r="H54" s="29" t="s">
        <v>156</v>
      </c>
      <c r="I54" s="29" t="s">
        <v>157</v>
      </c>
      <c r="J54" s="29" t="s">
        <v>158</v>
      </c>
      <c r="K54" s="29" t="s">
        <v>159</v>
      </c>
      <c r="L54" s="29" t="s">
        <v>160</v>
      </c>
      <c r="M54" s="29" t="s">
        <v>161</v>
      </c>
      <c r="N54" s="29" t="s">
        <v>162</v>
      </c>
      <c r="O54" s="31" t="s">
        <v>163</v>
      </c>
    </row>
    <row r="55" spans="1:17" ht="13.5" thickTop="1">
      <c r="A55" s="33">
        <v>1</v>
      </c>
      <c r="B55" s="34"/>
      <c r="C55" s="34"/>
      <c r="D55" s="35">
        <f aca="true" t="shared" si="12" ref="D55:D60">SUM(F55:N55)</f>
        <v>0</v>
      </c>
      <c r="E55" s="36">
        <f aca="true" t="shared" si="13" ref="E55:E60">0.56*F55+G55*0.78+H55+I55*1.07+J55*1.5+K55*1.93+L55*1.59+M55*2.23+N55*2.86</f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8">
        <f>(F55*Technik!$B$55+Technik!$B$56*G55+H55*Technik!$B$57+Technik!$B$58*I55+J55*Technik!$B$59+Technik!$B$60*K55+L55*Technik!$B$61+Technik!$B$62*M55+N55*Technik!$B$63)*$E$63/25</f>
        <v>0</v>
      </c>
      <c r="P55" s="39">
        <f aca="true" t="shared" si="14" ref="P55:P60">0.9*(F55+I55+L55)+1.2*(G55+J55+M55)+1.5*(H55+K55+N55)</f>
        <v>0</v>
      </c>
      <c r="Q55" s="40">
        <f aca="true" t="shared" si="15" ref="Q55:Q60">IF(OR(N55&gt;0,M55&gt;0,L55&gt;0),2.25,IF(OR(K55&gt;0,J55&gt;0,I55&gt;0),1.55,IF(OR(H55&gt;0,G55&gt;0,F55&gt;0),1,0)))</f>
        <v>0</v>
      </c>
    </row>
    <row r="56" spans="1:17" ht="12.75">
      <c r="A56" s="33">
        <v>2</v>
      </c>
      <c r="B56" s="34"/>
      <c r="C56" s="34"/>
      <c r="D56" s="35">
        <f t="shared" si="12"/>
        <v>0</v>
      </c>
      <c r="E56" s="36">
        <f t="shared" si="13"/>
        <v>0</v>
      </c>
      <c r="F56" s="37"/>
      <c r="G56" s="37"/>
      <c r="H56" s="37"/>
      <c r="I56" s="37"/>
      <c r="J56" s="37"/>
      <c r="K56" s="37"/>
      <c r="L56" s="37"/>
      <c r="M56" s="37"/>
      <c r="N56" s="37"/>
      <c r="O56" s="38">
        <f>(F56*Technik!$B$55+Technik!$B$56*G56+H56*Technik!$B$57+Technik!$B$58*I56+J56*Technik!$B$59+Technik!$B$60*K56+L56*Technik!$B$61+Technik!$B$62*M56+N56*Technik!$B$63)*$E$63/25</f>
        <v>0</v>
      </c>
      <c r="P56" s="39">
        <f t="shared" si="14"/>
        <v>0</v>
      </c>
      <c r="Q56" s="40">
        <f t="shared" si="15"/>
        <v>0</v>
      </c>
    </row>
    <row r="57" spans="1:17" ht="12.75">
      <c r="A57" s="33">
        <v>3</v>
      </c>
      <c r="B57" s="34"/>
      <c r="C57" s="34"/>
      <c r="D57" s="35">
        <f t="shared" si="12"/>
        <v>0</v>
      </c>
      <c r="E57" s="36">
        <f t="shared" si="13"/>
        <v>0</v>
      </c>
      <c r="F57" s="37"/>
      <c r="G57" s="37"/>
      <c r="H57" s="37"/>
      <c r="I57" s="37"/>
      <c r="J57" s="37"/>
      <c r="K57" s="37"/>
      <c r="L57" s="37"/>
      <c r="M57" s="37"/>
      <c r="N57" s="37"/>
      <c r="O57" s="38">
        <f>(F57*Technik!$B$55+Technik!$B$56*G57+H57*Technik!$B$57+Technik!$B$58*I57+J57*Technik!$B$59+Technik!$B$60*K57+L57*Technik!$B$61+Technik!$B$62*M57+N57*Technik!$B$63)*$E$63/25</f>
        <v>0</v>
      </c>
      <c r="P57" s="39">
        <f t="shared" si="14"/>
        <v>0</v>
      </c>
      <c r="Q57" s="40">
        <f t="shared" si="15"/>
        <v>0</v>
      </c>
    </row>
    <row r="58" spans="1:17" ht="12.75">
      <c r="A58" s="33">
        <v>4</v>
      </c>
      <c r="B58" s="34"/>
      <c r="C58" s="34"/>
      <c r="D58" s="35">
        <f t="shared" si="12"/>
        <v>0</v>
      </c>
      <c r="E58" s="36">
        <f t="shared" si="13"/>
        <v>0</v>
      </c>
      <c r="F58" s="37"/>
      <c r="G58" s="37"/>
      <c r="H58" s="37"/>
      <c r="I58" s="37"/>
      <c r="J58" s="37"/>
      <c r="K58" s="37"/>
      <c r="L58" s="37"/>
      <c r="M58" s="37"/>
      <c r="N58" s="37"/>
      <c r="O58" s="38">
        <f>(F58*Technik!$B$55+Technik!$B$56*G58+H58*Technik!$B$57+Technik!$B$58*I58+J58*Technik!$B$59+Technik!$B$60*K58+L58*Technik!$B$61+Technik!$B$62*M58+N58*Technik!$B$63)*$E$63/25</f>
        <v>0</v>
      </c>
      <c r="P58" s="39">
        <f t="shared" si="14"/>
        <v>0</v>
      </c>
      <c r="Q58" s="40">
        <f t="shared" si="15"/>
        <v>0</v>
      </c>
    </row>
    <row r="59" spans="1:17" ht="12.75">
      <c r="A59" s="33">
        <v>5</v>
      </c>
      <c r="B59" s="34"/>
      <c r="C59" s="34"/>
      <c r="D59" s="35">
        <f t="shared" si="12"/>
        <v>0</v>
      </c>
      <c r="E59" s="36">
        <f t="shared" si="13"/>
        <v>0</v>
      </c>
      <c r="F59" s="37"/>
      <c r="G59" s="37"/>
      <c r="H59" s="37"/>
      <c r="I59" s="37"/>
      <c r="J59" s="37"/>
      <c r="K59" s="37"/>
      <c r="L59" s="37"/>
      <c r="M59" s="37"/>
      <c r="N59" s="37"/>
      <c r="O59" s="38">
        <f>(F59*Technik!$B$55+Technik!$B$56*G59+H59*Technik!$B$57+Technik!$B$58*I59+J59*Technik!$B$59+Technik!$B$60*K59+L59*Technik!$B$61+Technik!$B$62*M59+N59*Technik!$B$63)*$E$63/25</f>
        <v>0</v>
      </c>
      <c r="P59" s="39">
        <f t="shared" si="14"/>
        <v>0</v>
      </c>
      <c r="Q59" s="40">
        <f t="shared" si="15"/>
        <v>0</v>
      </c>
    </row>
    <row r="60" spans="1:17" ht="13.5" thickBot="1">
      <c r="A60" s="41">
        <v>6</v>
      </c>
      <c r="B60" s="42"/>
      <c r="C60" s="42"/>
      <c r="D60" s="43">
        <f t="shared" si="12"/>
        <v>0</v>
      </c>
      <c r="E60" s="44">
        <f t="shared" si="13"/>
        <v>0</v>
      </c>
      <c r="F60" s="45"/>
      <c r="G60" s="45"/>
      <c r="H60" s="45"/>
      <c r="I60" s="45"/>
      <c r="J60" s="45"/>
      <c r="K60" s="45"/>
      <c r="L60" s="45"/>
      <c r="M60" s="45"/>
      <c r="N60" s="45"/>
      <c r="O60" s="46">
        <f>(F60*Technik!$B$55+Technik!$B$56*G60+H60*Technik!$B$57+Technik!$B$58*I60+J60*Technik!$B$59+Technik!$B$60*K60+L60*Technik!$B$61+Technik!$B$62*M60+N60*Technik!$B$63)*$E$63/25</f>
        <v>0</v>
      </c>
      <c r="P60" s="39">
        <f t="shared" si="14"/>
        <v>0</v>
      </c>
      <c r="Q60" s="40">
        <f t="shared" si="15"/>
        <v>0</v>
      </c>
    </row>
    <row r="61" spans="1:15" s="49" customFormat="1" ht="15.75">
      <c r="A61" s="47" t="str">
        <f>IF(OR(Q55&gt;C55,Q56&gt;C56,Q57&gt;C57,Q58&gt;C58,Q59&gt;C59,Q60&gt;C60),"Achtung ! - Die Höhe der Module übersteigt die verfügbare Wandhöhe ","   ")</f>
        <v>   </v>
      </c>
      <c r="B61" s="48"/>
      <c r="C61" s="48"/>
      <c r="E61" s="50"/>
      <c r="F61" s="51"/>
      <c r="G61" s="50"/>
      <c r="H61" s="50"/>
      <c r="I61" s="50"/>
      <c r="J61" s="50"/>
      <c r="K61" s="50"/>
      <c r="L61" s="50"/>
      <c r="M61" s="50"/>
      <c r="N61" s="52"/>
      <c r="O61" s="53">
        <v>1</v>
      </c>
    </row>
    <row r="62" spans="1:14" ht="15.75">
      <c r="A62" s="47" t="str">
        <f>IF(OR(P56&gt;B56,P57&gt;B57,P58&gt;B58,P59&gt;B59,P60&gt;B60,P55&gt;B55),"Achtung ! - Die Länge der Module übersteigt die verfügbare Wandlänge ","   ")</f>
        <v>   </v>
      </c>
      <c r="B62" s="20"/>
      <c r="E62" s="54"/>
      <c r="N62" s="55"/>
    </row>
    <row r="63" spans="1:14" ht="12.75">
      <c r="A63" s="56"/>
      <c r="B63" s="20"/>
      <c r="D63" s="57" t="s">
        <v>164</v>
      </c>
      <c r="E63" s="58">
        <f>(Projektdaten!$B$37+Projektdaten!$F$37)/2-Raumliste!D10</f>
        <v>42.5</v>
      </c>
      <c r="L63" s="59"/>
      <c r="N63" s="60"/>
    </row>
    <row r="64" spans="1:14" ht="12.75">
      <c r="A64" s="20"/>
      <c r="B64" s="20"/>
      <c r="D64" s="57" t="s">
        <v>165</v>
      </c>
      <c r="E64" s="61" t="str">
        <f>Raumliste!F10</f>
        <v> </v>
      </c>
      <c r="L64" s="62"/>
      <c r="N64" s="55"/>
    </row>
    <row r="65" spans="1:16" ht="12.75" customHeight="1">
      <c r="A65" s="47"/>
      <c r="B65" s="20"/>
      <c r="D65" s="57" t="s">
        <v>166</v>
      </c>
      <c r="E65" s="63">
        <f>SUM(O55:O60)</f>
        <v>0</v>
      </c>
      <c r="L65" s="62"/>
      <c r="N65" s="57" t="s">
        <v>168</v>
      </c>
      <c r="O65" s="64">
        <f>SUM(E55:E60)</f>
        <v>0</v>
      </c>
      <c r="P65" s="65"/>
    </row>
    <row r="66" spans="3:16" ht="12.75">
      <c r="C66" s="20"/>
      <c r="D66" s="57" t="s">
        <v>167</v>
      </c>
      <c r="E66" s="66" t="str">
        <f>IF(E64=" "," ",E65-E64)</f>
        <v> </v>
      </c>
      <c r="J66" s="65"/>
      <c r="M66" s="57"/>
      <c r="N66" s="57" t="s">
        <v>169</v>
      </c>
      <c r="O66" s="67">
        <f>SUM(D55:D60)</f>
        <v>0</v>
      </c>
      <c r="P66" s="56"/>
    </row>
    <row r="67" spans="3:16" ht="12.75">
      <c r="C67" s="21"/>
      <c r="E67" s="20"/>
      <c r="L67" s="68"/>
      <c r="M67" s="56"/>
      <c r="N67" s="56"/>
      <c r="O67" s="56"/>
      <c r="P67" s="69"/>
    </row>
    <row r="68" spans="1:5" ht="19.5" customHeight="1">
      <c r="A68" s="24" t="s">
        <v>140</v>
      </c>
      <c r="B68" s="25">
        <f>IF(ISBLANK(Raumliste!$A$11),"",Raumliste!$A$11)</f>
      </c>
      <c r="C68" s="26" t="str">
        <f>IF(ISBLANK(Raumliste!$B$11),"  ",Raumliste!$B$11)</f>
        <v>  </v>
      </c>
      <c r="D68" s="70"/>
      <c r="E68" s="20"/>
    </row>
    <row r="69" ht="7.5" customHeight="1" thickBot="1"/>
    <row r="70" spans="1:15" s="32" customFormat="1" ht="45.75" customHeight="1" thickBot="1">
      <c r="A70" s="27" t="s">
        <v>144</v>
      </c>
      <c r="B70" s="28" t="s">
        <v>145</v>
      </c>
      <c r="C70" s="28" t="s">
        <v>170</v>
      </c>
      <c r="D70" s="29" t="s">
        <v>152</v>
      </c>
      <c r="E70" s="29" t="s">
        <v>153</v>
      </c>
      <c r="F70" s="30" t="s">
        <v>154</v>
      </c>
      <c r="G70" s="29" t="s">
        <v>155</v>
      </c>
      <c r="H70" s="29" t="s">
        <v>156</v>
      </c>
      <c r="I70" s="29" t="s">
        <v>157</v>
      </c>
      <c r="J70" s="29" t="s">
        <v>158</v>
      </c>
      <c r="K70" s="29" t="s">
        <v>159</v>
      </c>
      <c r="L70" s="29" t="s">
        <v>160</v>
      </c>
      <c r="M70" s="29" t="s">
        <v>161</v>
      </c>
      <c r="N70" s="29" t="s">
        <v>162</v>
      </c>
      <c r="O70" s="31" t="s">
        <v>163</v>
      </c>
    </row>
    <row r="71" spans="1:17" ht="13.5" thickTop="1">
      <c r="A71" s="33">
        <v>1</v>
      </c>
      <c r="B71" s="34"/>
      <c r="C71" s="34"/>
      <c r="D71" s="35">
        <f aca="true" t="shared" si="16" ref="D71:D76">SUM(F71:N71)</f>
        <v>0</v>
      </c>
      <c r="E71" s="36">
        <f aca="true" t="shared" si="17" ref="E71:E76">0.56*F71+G71*0.78+H71+I71*1.07+J71*1.5+K71*1.93+L71*1.59+M71*2.23+N71*2.86</f>
        <v>0</v>
      </c>
      <c r="F71" s="37"/>
      <c r="G71" s="37"/>
      <c r="H71" s="37"/>
      <c r="I71" s="37"/>
      <c r="J71" s="37"/>
      <c r="K71" s="37"/>
      <c r="L71" s="37"/>
      <c r="M71" s="37"/>
      <c r="N71" s="37"/>
      <c r="O71" s="38">
        <f>(F71*Technik!$B$55+Technik!$B$56*G71+H71*Technik!$B$57+Technik!$B$58*I71+J71*Technik!$B$59+Technik!$B$60*K71+L71*Technik!$B$61+Technik!$B$62*M71+N71*Technik!$B$63)*$E$79/25</f>
        <v>0</v>
      </c>
      <c r="P71" s="39">
        <f aca="true" t="shared" si="18" ref="P71:P76">0.9*(F71+I71+L71)+1.2*(G71+J71+M71)+1.5*(H71+K71+N71)</f>
        <v>0</v>
      </c>
      <c r="Q71" s="40">
        <f aca="true" t="shared" si="19" ref="Q71:Q76">IF(OR(N71&gt;0,M71&gt;0,L71&gt;0),2.25,IF(OR(K71&gt;0,J71&gt;0,I71&gt;0),1.55,IF(OR(H71&gt;0,G71&gt;0,F71&gt;0),1,0)))</f>
        <v>0</v>
      </c>
    </row>
    <row r="72" spans="1:17" ht="12.75">
      <c r="A72" s="33">
        <v>2</v>
      </c>
      <c r="B72" s="34"/>
      <c r="C72" s="34"/>
      <c r="D72" s="35">
        <f t="shared" si="16"/>
        <v>0</v>
      </c>
      <c r="E72" s="36">
        <f t="shared" si="17"/>
        <v>0</v>
      </c>
      <c r="F72" s="37"/>
      <c r="G72" s="37"/>
      <c r="H72" s="37"/>
      <c r="I72" s="37"/>
      <c r="J72" s="37"/>
      <c r="K72" s="37"/>
      <c r="L72" s="37"/>
      <c r="M72" s="37"/>
      <c r="N72" s="37"/>
      <c r="O72" s="38">
        <f>(F72*Technik!$B$55+Technik!$B$56*G72+H72*Technik!$B$57+Technik!$B$58*I72+J72*Technik!$B$59+Technik!$B$60*K72+L72*Technik!$B$61+Technik!$B$62*M72+N72*Technik!$B$63)*$E$79/25</f>
        <v>0</v>
      </c>
      <c r="P72" s="39">
        <f t="shared" si="18"/>
        <v>0</v>
      </c>
      <c r="Q72" s="40">
        <f t="shared" si="19"/>
        <v>0</v>
      </c>
    </row>
    <row r="73" spans="1:17" ht="12.75">
      <c r="A73" s="33">
        <v>3</v>
      </c>
      <c r="B73" s="34"/>
      <c r="C73" s="34"/>
      <c r="D73" s="35">
        <f t="shared" si="16"/>
        <v>0</v>
      </c>
      <c r="E73" s="36">
        <f t="shared" si="17"/>
        <v>0</v>
      </c>
      <c r="F73" s="37"/>
      <c r="G73" s="37"/>
      <c r="H73" s="37"/>
      <c r="I73" s="37"/>
      <c r="J73" s="37"/>
      <c r="K73" s="37"/>
      <c r="L73" s="37"/>
      <c r="M73" s="37"/>
      <c r="N73" s="37"/>
      <c r="O73" s="38">
        <f>(F73*Technik!$B$55+Technik!$B$56*G73+H73*Technik!$B$57+Technik!$B$58*I73+J73*Technik!$B$59+Technik!$B$60*K73+L73*Technik!$B$61+Technik!$B$62*M73+N73*Technik!$B$63)*$E$79/25</f>
        <v>0</v>
      </c>
      <c r="P73" s="39">
        <f t="shared" si="18"/>
        <v>0</v>
      </c>
      <c r="Q73" s="40">
        <f t="shared" si="19"/>
        <v>0</v>
      </c>
    </row>
    <row r="74" spans="1:17" ht="12.75">
      <c r="A74" s="33">
        <v>4</v>
      </c>
      <c r="B74" s="34"/>
      <c r="C74" s="34"/>
      <c r="D74" s="35">
        <f t="shared" si="16"/>
        <v>0</v>
      </c>
      <c r="E74" s="36">
        <f t="shared" si="17"/>
        <v>0</v>
      </c>
      <c r="F74" s="37"/>
      <c r="G74" s="37"/>
      <c r="H74" s="37"/>
      <c r="I74" s="37"/>
      <c r="J74" s="37"/>
      <c r="K74" s="37"/>
      <c r="L74" s="37"/>
      <c r="M74" s="37"/>
      <c r="N74" s="37"/>
      <c r="O74" s="38">
        <f>(F74*Technik!$B$55+Technik!$B$56*G74+H74*Technik!$B$57+Technik!$B$58*I74+J74*Technik!$B$59+Technik!$B$60*K74+L74*Technik!$B$61+Technik!$B$62*M74+N74*Technik!$B$63)*$E$79/25</f>
        <v>0</v>
      </c>
      <c r="P74" s="39">
        <f t="shared" si="18"/>
        <v>0</v>
      </c>
      <c r="Q74" s="40">
        <f t="shared" si="19"/>
        <v>0</v>
      </c>
    </row>
    <row r="75" spans="1:17" ht="12.75">
      <c r="A75" s="33">
        <v>5</v>
      </c>
      <c r="B75" s="34"/>
      <c r="C75" s="34"/>
      <c r="D75" s="35">
        <f t="shared" si="16"/>
        <v>0</v>
      </c>
      <c r="E75" s="36">
        <f t="shared" si="17"/>
        <v>0</v>
      </c>
      <c r="F75" s="37"/>
      <c r="G75" s="37"/>
      <c r="H75" s="37"/>
      <c r="I75" s="37"/>
      <c r="J75" s="37"/>
      <c r="K75" s="37"/>
      <c r="L75" s="37"/>
      <c r="M75" s="37"/>
      <c r="N75" s="37"/>
      <c r="O75" s="38">
        <f>(F75*Technik!$B$55+Technik!$B$56*G75+H75*Technik!$B$57+Technik!$B$58*I75+J75*Technik!$B$59+Technik!$B$60*K75+L75*Technik!$B$61+Technik!$B$62*M75+N75*Technik!$B$63)*$E$79/25</f>
        <v>0</v>
      </c>
      <c r="P75" s="39">
        <f t="shared" si="18"/>
        <v>0</v>
      </c>
      <c r="Q75" s="40">
        <f t="shared" si="19"/>
        <v>0</v>
      </c>
    </row>
    <row r="76" spans="1:17" ht="13.5" thickBot="1">
      <c r="A76" s="41">
        <v>6</v>
      </c>
      <c r="B76" s="42"/>
      <c r="C76" s="42"/>
      <c r="D76" s="43">
        <f t="shared" si="16"/>
        <v>0</v>
      </c>
      <c r="E76" s="44">
        <f t="shared" si="17"/>
        <v>0</v>
      </c>
      <c r="F76" s="45"/>
      <c r="G76" s="45"/>
      <c r="H76" s="45"/>
      <c r="I76" s="45"/>
      <c r="J76" s="45"/>
      <c r="K76" s="45"/>
      <c r="L76" s="45"/>
      <c r="M76" s="45"/>
      <c r="N76" s="45"/>
      <c r="O76" s="46">
        <f>(F76*Technik!$B$55+Technik!$B$56*G76+H76*Technik!$B$57+Technik!$B$58*I76+J76*Technik!$B$59+Technik!$B$60*K76+L76*Technik!$B$61+Technik!$B$62*M76+N76*Technik!$B$63)*$E$79/25</f>
        <v>0</v>
      </c>
      <c r="P76" s="39">
        <f t="shared" si="18"/>
        <v>0</v>
      </c>
      <c r="Q76" s="40">
        <f t="shared" si="19"/>
        <v>0</v>
      </c>
    </row>
    <row r="77" spans="1:15" s="49" customFormat="1" ht="15.75">
      <c r="A77" s="47" t="str">
        <f>IF(OR(Q71&gt;C71,Q72&gt;C72,Q73&gt;C73,Q74&gt;C74,Q75&gt;C75,Q76&gt;C76),"Achtung ! - Die Höhe der Module übersteigt die verfügbare Wandhöhe ","   ")</f>
        <v>   </v>
      </c>
      <c r="B77" s="48"/>
      <c r="C77" s="48"/>
      <c r="E77" s="50"/>
      <c r="F77" s="51"/>
      <c r="G77" s="50"/>
      <c r="H77" s="50"/>
      <c r="I77" s="50"/>
      <c r="J77" s="50"/>
      <c r="K77" s="50"/>
      <c r="L77" s="50"/>
      <c r="M77" s="50"/>
      <c r="N77" s="52"/>
      <c r="O77" s="53">
        <v>1</v>
      </c>
    </row>
    <row r="78" spans="1:14" ht="15.75">
      <c r="A78" s="47" t="str">
        <f>IF(OR(P72&gt;B72,P73&gt;B73,P74&gt;B74,P75&gt;B75,P76&gt;B76,P71&gt;B71),"Achtung ! - Die Länge der Module übersteigt die verfügbare Wandlänge ","   ")</f>
        <v>   </v>
      </c>
      <c r="B78" s="20"/>
      <c r="E78" s="54"/>
      <c r="N78" s="55"/>
    </row>
    <row r="79" spans="1:14" ht="12.75">
      <c r="A79" s="56"/>
      <c r="B79" s="20"/>
      <c r="D79" s="57" t="s">
        <v>164</v>
      </c>
      <c r="E79" s="58">
        <f>(Projektdaten!$B$37+Projektdaten!$F$37)/2-Raumliste!D11</f>
        <v>42.5</v>
      </c>
      <c r="L79" s="59"/>
      <c r="N79" s="60"/>
    </row>
    <row r="80" spans="1:14" ht="12.75">
      <c r="A80" s="20"/>
      <c r="B80" s="20"/>
      <c r="D80" s="57" t="s">
        <v>165</v>
      </c>
      <c r="E80" s="61" t="str">
        <f>Raumliste!F11</f>
        <v> </v>
      </c>
      <c r="L80" s="62"/>
      <c r="N80" s="55"/>
    </row>
    <row r="81" spans="1:16" ht="12.75" customHeight="1">
      <c r="A81" s="47"/>
      <c r="B81" s="20"/>
      <c r="D81" s="57" t="s">
        <v>166</v>
      </c>
      <c r="E81" s="63">
        <f>SUM(O71:O76)</f>
        <v>0</v>
      </c>
      <c r="L81" s="62"/>
      <c r="N81" s="57" t="s">
        <v>168</v>
      </c>
      <c r="O81" s="64">
        <f>SUM(E71:E76)</f>
        <v>0</v>
      </c>
      <c r="P81" s="65"/>
    </row>
    <row r="82" spans="3:16" ht="12.75">
      <c r="C82" s="20"/>
      <c r="D82" s="57" t="s">
        <v>167</v>
      </c>
      <c r="E82" s="66" t="str">
        <f>IF(E80=" "," ",E81-E80)</f>
        <v> </v>
      </c>
      <c r="J82" s="65"/>
      <c r="M82" s="57"/>
      <c r="N82" s="57" t="s">
        <v>169</v>
      </c>
      <c r="O82" s="67">
        <f>SUM(D71:D76)</f>
        <v>0</v>
      </c>
      <c r="P82" s="56"/>
    </row>
    <row r="83" spans="3:16" ht="12.75">
      <c r="C83" s="21"/>
      <c r="E83" s="20"/>
      <c r="L83" s="68"/>
      <c r="M83" s="56"/>
      <c r="N83" s="56"/>
      <c r="O83" s="56"/>
      <c r="P83" s="69"/>
    </row>
    <row r="84" spans="1:5" ht="19.5" customHeight="1">
      <c r="A84" s="24" t="s">
        <v>140</v>
      </c>
      <c r="B84" s="25">
        <f>IF(ISBLANK(Raumliste!$A$12),"",Raumliste!$A$12)</f>
      </c>
      <c r="C84" s="26" t="str">
        <f>IF(ISBLANK(Raumliste!$B$12),"  ",Raumliste!$B$12)</f>
        <v>  </v>
      </c>
      <c r="E84" s="20"/>
    </row>
    <row r="85" ht="7.5" customHeight="1" thickBot="1"/>
    <row r="86" spans="1:15" s="32" customFormat="1" ht="45.75" customHeight="1" thickBot="1">
      <c r="A86" s="27" t="s">
        <v>144</v>
      </c>
      <c r="B86" s="28" t="s">
        <v>145</v>
      </c>
      <c r="C86" s="28" t="s">
        <v>170</v>
      </c>
      <c r="D86" s="29" t="s">
        <v>152</v>
      </c>
      <c r="E86" s="29" t="s">
        <v>153</v>
      </c>
      <c r="F86" s="30" t="s">
        <v>154</v>
      </c>
      <c r="G86" s="29" t="s">
        <v>155</v>
      </c>
      <c r="H86" s="29" t="s">
        <v>156</v>
      </c>
      <c r="I86" s="29" t="s">
        <v>157</v>
      </c>
      <c r="J86" s="29" t="s">
        <v>158</v>
      </c>
      <c r="K86" s="29" t="s">
        <v>159</v>
      </c>
      <c r="L86" s="29" t="s">
        <v>160</v>
      </c>
      <c r="M86" s="29" t="s">
        <v>161</v>
      </c>
      <c r="N86" s="29" t="s">
        <v>162</v>
      </c>
      <c r="O86" s="31" t="s">
        <v>163</v>
      </c>
    </row>
    <row r="87" spans="1:17" ht="13.5" thickTop="1">
      <c r="A87" s="33">
        <v>1</v>
      </c>
      <c r="B87" s="34"/>
      <c r="C87" s="34"/>
      <c r="D87" s="35">
        <f aca="true" t="shared" si="20" ref="D87:D92">SUM(F87:N87)</f>
        <v>0</v>
      </c>
      <c r="E87" s="36">
        <f aca="true" t="shared" si="21" ref="E87:E92">0.56*F87+G87*0.78+H87+I87*1.07+J87*1.5+K87*1.93+L87*1.59+M87*2.23+N87*2.86</f>
        <v>0</v>
      </c>
      <c r="F87" s="37"/>
      <c r="G87" s="37"/>
      <c r="H87" s="37"/>
      <c r="I87" s="37"/>
      <c r="J87" s="37"/>
      <c r="K87" s="37"/>
      <c r="L87" s="37"/>
      <c r="M87" s="37"/>
      <c r="N87" s="37"/>
      <c r="O87" s="38">
        <f>(F87*Technik!$B$55+Technik!$B$56*G87+H87*Technik!$B$57+Technik!$B$58*I87+J87*Technik!$B$59+Technik!$B$60*K87+L87*Technik!$B$61+Technik!$B$62*M87+N87*Technik!$B$63)*$E$95/25</f>
        <v>0</v>
      </c>
      <c r="P87" s="39">
        <f aca="true" t="shared" si="22" ref="P87:P92">0.9*(F87+I87+L87)+1.2*(G87+J87+M87)+1.5*(H87+K87+N87)</f>
        <v>0</v>
      </c>
      <c r="Q87" s="40">
        <f aca="true" t="shared" si="23" ref="Q87:Q92">IF(OR(N87&gt;0,M87&gt;0,L87&gt;0),2.25,IF(OR(K87&gt;0,J87&gt;0,I87&gt;0),1.55,IF(OR(H87&gt;0,G87&gt;0,F87&gt;0),1,0)))</f>
        <v>0</v>
      </c>
    </row>
    <row r="88" spans="1:17" ht="12.75">
      <c r="A88" s="33">
        <v>2</v>
      </c>
      <c r="B88" s="34"/>
      <c r="C88" s="34"/>
      <c r="D88" s="35">
        <f t="shared" si="20"/>
        <v>0</v>
      </c>
      <c r="E88" s="36">
        <f t="shared" si="21"/>
        <v>0</v>
      </c>
      <c r="F88" s="37"/>
      <c r="G88" s="37"/>
      <c r="H88" s="37"/>
      <c r="I88" s="37"/>
      <c r="J88" s="37"/>
      <c r="K88" s="37"/>
      <c r="L88" s="37"/>
      <c r="M88" s="37"/>
      <c r="N88" s="37"/>
      <c r="O88" s="38">
        <f>(F88*Technik!$B$55+Technik!$B$56*G88+H88*Technik!$B$57+Technik!$B$58*I88+J88*Technik!$B$59+Technik!$B$60*K88+L88*Technik!$B$61+Technik!$B$62*M88+N88*Technik!$B$63)*$E$95/25</f>
        <v>0</v>
      </c>
      <c r="P88" s="39">
        <f t="shared" si="22"/>
        <v>0</v>
      </c>
      <c r="Q88" s="40">
        <f t="shared" si="23"/>
        <v>0</v>
      </c>
    </row>
    <row r="89" spans="1:17" ht="12.75">
      <c r="A89" s="33">
        <v>3</v>
      </c>
      <c r="B89" s="34"/>
      <c r="C89" s="34"/>
      <c r="D89" s="35">
        <f t="shared" si="20"/>
        <v>0</v>
      </c>
      <c r="E89" s="36">
        <f t="shared" si="21"/>
        <v>0</v>
      </c>
      <c r="F89" s="37"/>
      <c r="G89" s="37"/>
      <c r="H89" s="37"/>
      <c r="I89" s="37"/>
      <c r="J89" s="37"/>
      <c r="K89" s="37"/>
      <c r="L89" s="37"/>
      <c r="M89" s="37"/>
      <c r="N89" s="37"/>
      <c r="O89" s="38">
        <f>(F89*Technik!$B$55+Technik!$B$56*G89+H89*Technik!$B$57+Technik!$B$58*I89+J89*Technik!$B$59+Technik!$B$60*K89+L89*Technik!$B$61+Technik!$B$62*M89+N89*Technik!$B$63)*$E$95/25</f>
        <v>0</v>
      </c>
      <c r="P89" s="39">
        <f t="shared" si="22"/>
        <v>0</v>
      </c>
      <c r="Q89" s="40">
        <f t="shared" si="23"/>
        <v>0</v>
      </c>
    </row>
    <row r="90" spans="1:17" ht="12.75">
      <c r="A90" s="33">
        <v>4</v>
      </c>
      <c r="B90" s="34"/>
      <c r="C90" s="34"/>
      <c r="D90" s="35">
        <f t="shared" si="20"/>
        <v>0</v>
      </c>
      <c r="E90" s="36">
        <f t="shared" si="21"/>
        <v>0</v>
      </c>
      <c r="F90" s="37"/>
      <c r="G90" s="37"/>
      <c r="H90" s="37"/>
      <c r="I90" s="37"/>
      <c r="J90" s="37"/>
      <c r="K90" s="37"/>
      <c r="L90" s="37"/>
      <c r="M90" s="37"/>
      <c r="N90" s="37"/>
      <c r="O90" s="38">
        <f>(F90*Technik!$B$55+Technik!$B$56*G90+H90*Technik!$B$57+Technik!$B$58*I90+J90*Technik!$B$59+Technik!$B$60*K90+L90*Technik!$B$61+Technik!$B$62*M90+N90*Technik!$B$63)*$E$95/25</f>
        <v>0</v>
      </c>
      <c r="P90" s="39">
        <f t="shared" si="22"/>
        <v>0</v>
      </c>
      <c r="Q90" s="40">
        <f t="shared" si="23"/>
        <v>0</v>
      </c>
    </row>
    <row r="91" spans="1:17" ht="12.75">
      <c r="A91" s="33">
        <v>5</v>
      </c>
      <c r="B91" s="34"/>
      <c r="C91" s="34"/>
      <c r="D91" s="35">
        <f t="shared" si="20"/>
        <v>0</v>
      </c>
      <c r="E91" s="36">
        <f t="shared" si="21"/>
        <v>0</v>
      </c>
      <c r="F91" s="37"/>
      <c r="G91" s="37"/>
      <c r="H91" s="37"/>
      <c r="I91" s="37"/>
      <c r="J91" s="37"/>
      <c r="K91" s="37"/>
      <c r="L91" s="37"/>
      <c r="M91" s="37"/>
      <c r="N91" s="37"/>
      <c r="O91" s="38">
        <f>(F91*Technik!$B$55+Technik!$B$56*G91+H91*Technik!$B$57+Technik!$B$58*I91+J91*Technik!$B$59+Technik!$B$60*K91+L91*Technik!$B$61+Technik!$B$62*M91+N91*Technik!$B$63)*$E$95/25</f>
        <v>0</v>
      </c>
      <c r="P91" s="39">
        <f t="shared" si="22"/>
        <v>0</v>
      </c>
      <c r="Q91" s="40">
        <f t="shared" si="23"/>
        <v>0</v>
      </c>
    </row>
    <row r="92" spans="1:17" ht="13.5" thickBot="1">
      <c r="A92" s="41">
        <v>6</v>
      </c>
      <c r="B92" s="42"/>
      <c r="C92" s="42"/>
      <c r="D92" s="43">
        <f t="shared" si="20"/>
        <v>0</v>
      </c>
      <c r="E92" s="44">
        <f t="shared" si="21"/>
        <v>0</v>
      </c>
      <c r="F92" s="45"/>
      <c r="G92" s="45"/>
      <c r="H92" s="45"/>
      <c r="I92" s="45"/>
      <c r="J92" s="45"/>
      <c r="K92" s="45"/>
      <c r="L92" s="45"/>
      <c r="M92" s="45"/>
      <c r="N92" s="45"/>
      <c r="O92" s="46">
        <f>(F92*Technik!$B$55+Technik!$B$56*G92+H92*Technik!$B$57+Technik!$B$58*I92+J92*Technik!$B$59+Technik!$B$60*K92+L92*Technik!$B$61+Technik!$B$62*M92+N92*Technik!$B$63)*$E$95/25</f>
        <v>0</v>
      </c>
      <c r="P92" s="39">
        <f t="shared" si="22"/>
        <v>0</v>
      </c>
      <c r="Q92" s="40">
        <f t="shared" si="23"/>
        <v>0</v>
      </c>
    </row>
    <row r="93" spans="1:15" s="49" customFormat="1" ht="15.75">
      <c r="A93" s="47" t="str">
        <f>IF(OR(Q87&gt;C87,Q88&gt;C88,Q89&gt;C89,Q90&gt;C90,Q91&gt;C91,Q92&gt;C92),"Achtung ! - Die Höhe der Module übersteigt die verfügbare Wandhöhe ","   ")</f>
        <v>   </v>
      </c>
      <c r="B93" s="48"/>
      <c r="C93" s="48"/>
      <c r="E93" s="50"/>
      <c r="F93" s="51"/>
      <c r="G93" s="50"/>
      <c r="H93" s="50"/>
      <c r="I93" s="50"/>
      <c r="J93" s="50"/>
      <c r="K93" s="50"/>
      <c r="L93" s="50"/>
      <c r="M93" s="50"/>
      <c r="N93" s="52"/>
      <c r="O93" s="53">
        <v>0</v>
      </c>
    </row>
    <row r="94" spans="1:14" ht="15.75">
      <c r="A94" s="47" t="str">
        <f>IF(OR(P88&gt;B88,P89&gt;B89,P90&gt;B90,P91&gt;B91,P92&gt;B92,P87&gt;B87),"Achtung ! - Die Länge der Module übersteigt die verfügbare Wandlänge ","   ")</f>
        <v>   </v>
      </c>
      <c r="B94" s="20"/>
      <c r="E94" s="54"/>
      <c r="N94" s="55"/>
    </row>
    <row r="95" spans="1:14" ht="12.75">
      <c r="A95" s="56"/>
      <c r="B95" s="20"/>
      <c r="D95" s="57" t="s">
        <v>164</v>
      </c>
      <c r="E95" s="58">
        <f>(Projektdaten!$B$37+Projektdaten!$F$37)/2-Raumliste!D12</f>
        <v>42.5</v>
      </c>
      <c r="L95" s="59"/>
      <c r="N95" s="60"/>
    </row>
    <row r="96" spans="1:14" ht="12.75">
      <c r="A96" s="20"/>
      <c r="B96" s="20"/>
      <c r="D96" s="57" t="s">
        <v>165</v>
      </c>
      <c r="E96" s="61" t="str">
        <f>Raumliste!F12</f>
        <v> </v>
      </c>
      <c r="L96" s="62"/>
      <c r="N96" s="55"/>
    </row>
    <row r="97" spans="1:16" ht="12.75" customHeight="1">
      <c r="A97" s="47"/>
      <c r="B97" s="20"/>
      <c r="D97" s="57" t="s">
        <v>166</v>
      </c>
      <c r="E97" s="63">
        <f>SUM(O87:O92)</f>
        <v>0</v>
      </c>
      <c r="L97" s="62"/>
      <c r="N97" s="57" t="s">
        <v>168</v>
      </c>
      <c r="O97" s="64">
        <f>SUM(E87:E92)</f>
        <v>0</v>
      </c>
      <c r="P97" s="65"/>
    </row>
    <row r="98" spans="3:16" ht="12.75">
      <c r="C98" s="20"/>
      <c r="D98" s="57" t="s">
        <v>167</v>
      </c>
      <c r="E98" s="66" t="str">
        <f>IF(E96=" "," ",E97-E96)</f>
        <v> </v>
      </c>
      <c r="J98" s="65"/>
      <c r="M98" s="57"/>
      <c r="N98" s="57" t="s">
        <v>169</v>
      </c>
      <c r="O98" s="67">
        <f>SUM(D87:D92)</f>
        <v>0</v>
      </c>
      <c r="P98" s="56"/>
    </row>
    <row r="99" spans="3:16" ht="12.75">
      <c r="C99" s="21"/>
      <c r="E99" s="20"/>
      <c r="L99" s="68"/>
      <c r="M99" s="56"/>
      <c r="N99" s="56"/>
      <c r="O99" s="56"/>
      <c r="P99" s="69"/>
    </row>
    <row r="100" spans="1:5" ht="19.5" customHeight="1">
      <c r="A100" s="24" t="s">
        <v>140</v>
      </c>
      <c r="B100" s="25">
        <f>IF(ISBLANK(Raumliste!$A$13),"",Raumliste!$A$13)</f>
      </c>
      <c r="C100" s="26" t="str">
        <f>IF(ISBLANK(Raumliste!$B$13),"  ",Raumliste!$B$13)</f>
        <v>  </v>
      </c>
      <c r="E100" s="20"/>
    </row>
    <row r="101" ht="7.5" customHeight="1" thickBot="1"/>
    <row r="102" spans="1:15" s="32" customFormat="1" ht="45.75" customHeight="1" thickBot="1">
      <c r="A102" s="27" t="s">
        <v>144</v>
      </c>
      <c r="B102" s="28" t="s">
        <v>145</v>
      </c>
      <c r="C102" s="28" t="s">
        <v>170</v>
      </c>
      <c r="D102" s="29" t="s">
        <v>152</v>
      </c>
      <c r="E102" s="29" t="s">
        <v>153</v>
      </c>
      <c r="F102" s="30" t="s">
        <v>154</v>
      </c>
      <c r="G102" s="29" t="s">
        <v>155</v>
      </c>
      <c r="H102" s="29" t="s">
        <v>156</v>
      </c>
      <c r="I102" s="29" t="s">
        <v>157</v>
      </c>
      <c r="J102" s="29" t="s">
        <v>158</v>
      </c>
      <c r="K102" s="29" t="s">
        <v>159</v>
      </c>
      <c r="L102" s="29" t="s">
        <v>160</v>
      </c>
      <c r="M102" s="29" t="s">
        <v>161</v>
      </c>
      <c r="N102" s="29" t="s">
        <v>162</v>
      </c>
      <c r="O102" s="31" t="s">
        <v>163</v>
      </c>
    </row>
    <row r="103" spans="1:17" ht="13.5" thickTop="1">
      <c r="A103" s="33">
        <v>1</v>
      </c>
      <c r="B103" s="34"/>
      <c r="C103" s="34"/>
      <c r="D103" s="35">
        <f aca="true" t="shared" si="24" ref="D103:D108">SUM(F103:N103)</f>
        <v>0</v>
      </c>
      <c r="E103" s="36">
        <f aca="true" t="shared" si="25" ref="E103:E108">0.56*F103+G103*0.78+H103+I103*1.07+J103*1.5+K103*1.93+L103*1.59+M103*2.23+N103*2.86</f>
        <v>0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8">
        <f>(F103*Technik!$B$55+Technik!$B$56*G103+H103*Technik!$B$57+Technik!$B$58*I103+J103*Technik!$B$59+Technik!$B$60*K103+L103*Technik!$B$61+Technik!$B$62*M103+N103*Technik!$B$63)*$E$111/25</f>
        <v>0</v>
      </c>
      <c r="P103" s="39">
        <f aca="true" t="shared" si="26" ref="P103:P108">0.9*(F103+I103+L103)+1.2*(G103+J103+M103)+1.5*(H103+K103+N103)</f>
        <v>0</v>
      </c>
      <c r="Q103" s="40">
        <f aca="true" t="shared" si="27" ref="Q103:Q108">IF(OR(N103&gt;0,M103&gt;0,L103&gt;0),2.25,IF(OR(K103&gt;0,J103&gt;0,I103&gt;0),1.55,IF(OR(H103&gt;0,G103&gt;0,F103&gt;0),1,0)))</f>
        <v>0</v>
      </c>
    </row>
    <row r="104" spans="1:17" ht="12.75">
      <c r="A104" s="33">
        <v>2</v>
      </c>
      <c r="B104" s="34"/>
      <c r="C104" s="34"/>
      <c r="D104" s="35">
        <f t="shared" si="24"/>
        <v>0</v>
      </c>
      <c r="E104" s="36">
        <f t="shared" si="25"/>
        <v>0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8">
        <f>(F104*Technik!$B$55+Technik!$B$56*G104+H104*Technik!$B$57+Technik!$B$58*I104+J104*Technik!$B$59+Technik!$B$60*K104+L104*Technik!$B$61+Technik!$B$62*M104+N104*Technik!$B$63)*$E$111/25</f>
        <v>0</v>
      </c>
      <c r="P104" s="39">
        <f t="shared" si="26"/>
        <v>0</v>
      </c>
      <c r="Q104" s="40">
        <f t="shared" si="27"/>
        <v>0</v>
      </c>
    </row>
    <row r="105" spans="1:17" ht="12.75">
      <c r="A105" s="33">
        <v>3</v>
      </c>
      <c r="B105" s="34"/>
      <c r="C105" s="34"/>
      <c r="D105" s="35">
        <f t="shared" si="24"/>
        <v>0</v>
      </c>
      <c r="E105" s="36">
        <f t="shared" si="25"/>
        <v>0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8">
        <f>(F105*Technik!$B$55+Technik!$B$56*G105+H105*Technik!$B$57+Technik!$B$58*I105+J105*Technik!$B$59+Technik!$B$60*K105+L105*Technik!$B$61+Technik!$B$62*M105+N105*Technik!$B$63)*$E$111/25</f>
        <v>0</v>
      </c>
      <c r="P105" s="39">
        <f t="shared" si="26"/>
        <v>0</v>
      </c>
      <c r="Q105" s="40">
        <f t="shared" si="27"/>
        <v>0</v>
      </c>
    </row>
    <row r="106" spans="1:17" ht="12.75">
      <c r="A106" s="33">
        <v>4</v>
      </c>
      <c r="B106" s="34"/>
      <c r="C106" s="34"/>
      <c r="D106" s="35">
        <f t="shared" si="24"/>
        <v>0</v>
      </c>
      <c r="E106" s="36">
        <f t="shared" si="25"/>
        <v>0</v>
      </c>
      <c r="F106" s="37"/>
      <c r="G106" s="37"/>
      <c r="H106" s="37"/>
      <c r="I106" s="37"/>
      <c r="J106" s="37"/>
      <c r="K106" s="37"/>
      <c r="L106" s="37"/>
      <c r="M106" s="37"/>
      <c r="N106" s="37"/>
      <c r="O106" s="38">
        <f>(F106*Technik!$B$55+Technik!$B$56*G106+H106*Technik!$B$57+Technik!$B$58*I106+J106*Technik!$B$59+Technik!$B$60*K106+L106*Technik!$B$61+Technik!$B$62*M106+N106*Technik!$B$63)*$E$111/25</f>
        <v>0</v>
      </c>
      <c r="P106" s="39">
        <f t="shared" si="26"/>
        <v>0</v>
      </c>
      <c r="Q106" s="40">
        <f t="shared" si="27"/>
        <v>0</v>
      </c>
    </row>
    <row r="107" spans="1:17" ht="12.75">
      <c r="A107" s="33">
        <v>5</v>
      </c>
      <c r="B107" s="34"/>
      <c r="C107" s="34"/>
      <c r="D107" s="35">
        <f t="shared" si="24"/>
        <v>0</v>
      </c>
      <c r="E107" s="36">
        <f t="shared" si="25"/>
        <v>0</v>
      </c>
      <c r="F107" s="37"/>
      <c r="G107" s="37"/>
      <c r="H107" s="37"/>
      <c r="I107" s="37"/>
      <c r="J107" s="37"/>
      <c r="K107" s="37"/>
      <c r="L107" s="37"/>
      <c r="M107" s="37"/>
      <c r="N107" s="37"/>
      <c r="O107" s="38">
        <f>(F107*Technik!$B$55+Technik!$B$56*G107+H107*Technik!$B$57+Technik!$B$58*I107+J107*Technik!$B$59+Technik!$B$60*K107+L107*Technik!$B$61+Technik!$B$62*M107+N107*Technik!$B$63)*$E$111/25</f>
        <v>0</v>
      </c>
      <c r="P107" s="39">
        <f t="shared" si="26"/>
        <v>0</v>
      </c>
      <c r="Q107" s="40">
        <f t="shared" si="27"/>
        <v>0</v>
      </c>
    </row>
    <row r="108" spans="1:17" ht="13.5" thickBot="1">
      <c r="A108" s="41">
        <v>6</v>
      </c>
      <c r="B108" s="42"/>
      <c r="C108" s="42"/>
      <c r="D108" s="43">
        <f t="shared" si="24"/>
        <v>0</v>
      </c>
      <c r="E108" s="44">
        <f t="shared" si="25"/>
        <v>0</v>
      </c>
      <c r="F108" s="45"/>
      <c r="G108" s="45"/>
      <c r="H108" s="45"/>
      <c r="I108" s="45"/>
      <c r="J108" s="45"/>
      <c r="K108" s="45"/>
      <c r="L108" s="45"/>
      <c r="M108" s="45"/>
      <c r="N108" s="45"/>
      <c r="O108" s="46">
        <f>(F108*Technik!$B$55+Technik!$B$56*G108+H108*Technik!$B$57+Technik!$B$58*I108+J108*Technik!$B$59+Technik!$B$60*K108+L108*Technik!$B$61+Technik!$B$62*M108+N108*Technik!$B$63)*$E$111/25</f>
        <v>0</v>
      </c>
      <c r="P108" s="39">
        <f t="shared" si="26"/>
        <v>0</v>
      </c>
      <c r="Q108" s="40">
        <f t="shared" si="27"/>
        <v>0</v>
      </c>
    </row>
    <row r="109" spans="1:15" s="49" customFormat="1" ht="15.75">
      <c r="A109" s="47" t="str">
        <f>IF(OR(Q103&gt;C103,Q104&gt;C104,Q105&gt;C105,Q106&gt;C106,Q107&gt;C107,Q108&gt;C108),"Achtung ! - Die Höhe der Module übersteigt die verfügbare Wandhöhe ","   ")</f>
        <v>   </v>
      </c>
      <c r="B109" s="48"/>
      <c r="C109" s="48"/>
      <c r="E109" s="50"/>
      <c r="F109" s="51"/>
      <c r="G109" s="50"/>
      <c r="H109" s="50"/>
      <c r="I109" s="50"/>
      <c r="J109" s="50"/>
      <c r="K109" s="50"/>
      <c r="L109" s="50"/>
      <c r="M109" s="50"/>
      <c r="N109" s="52"/>
      <c r="O109" s="53">
        <v>0</v>
      </c>
    </row>
    <row r="110" spans="1:14" ht="15.75">
      <c r="A110" s="47" t="str">
        <f>IF(OR(P104&gt;B104,P105&gt;B105,P106&gt;B106,P107&gt;B107,P108&gt;B108,P103&gt;B103),"Achtung ! - Die Länge der Module übersteigt die verfügbare Wandlänge ","   ")</f>
        <v>   </v>
      </c>
      <c r="B110" s="20"/>
      <c r="E110" s="54"/>
      <c r="N110" s="55"/>
    </row>
    <row r="111" spans="1:14" ht="12.75">
      <c r="A111" s="56"/>
      <c r="B111" s="20"/>
      <c r="D111" s="57" t="s">
        <v>164</v>
      </c>
      <c r="E111" s="58">
        <f>(Projektdaten!$B$37+Projektdaten!$F$37)/2-Raumliste!D13</f>
        <v>42.5</v>
      </c>
      <c r="L111" s="59"/>
      <c r="N111" s="60"/>
    </row>
    <row r="112" spans="1:14" ht="12.75">
      <c r="A112" s="20"/>
      <c r="B112" s="20"/>
      <c r="D112" s="57" t="s">
        <v>165</v>
      </c>
      <c r="E112" s="61" t="str">
        <f>Raumliste!F13</f>
        <v> </v>
      </c>
      <c r="L112" s="62"/>
      <c r="N112" s="55"/>
    </row>
    <row r="113" spans="1:16" ht="12.75" customHeight="1">
      <c r="A113" s="47"/>
      <c r="B113" s="20"/>
      <c r="D113" s="57" t="s">
        <v>166</v>
      </c>
      <c r="E113" s="63">
        <f>SUM(O103:O108)</f>
        <v>0</v>
      </c>
      <c r="L113" s="62"/>
      <c r="N113" s="57" t="s">
        <v>168</v>
      </c>
      <c r="O113" s="64">
        <f>SUM(E103:E108)</f>
        <v>0</v>
      </c>
      <c r="P113" s="65"/>
    </row>
    <row r="114" spans="3:16" ht="12.75">
      <c r="C114" s="20"/>
      <c r="D114" s="57" t="s">
        <v>167</v>
      </c>
      <c r="E114" s="66" t="str">
        <f>IF(E112=" "," ",E113-E112)</f>
        <v> </v>
      </c>
      <c r="J114" s="65"/>
      <c r="M114" s="57"/>
      <c r="N114" s="57" t="s">
        <v>169</v>
      </c>
      <c r="O114" s="67">
        <f>SUM(D103:D108)</f>
        <v>0</v>
      </c>
      <c r="P114" s="56"/>
    </row>
    <row r="115" spans="3:16" ht="12.75">
      <c r="C115" s="21"/>
      <c r="E115" s="20"/>
      <c r="L115" s="68"/>
      <c r="M115" s="56"/>
      <c r="N115" s="56"/>
      <c r="O115" s="56"/>
      <c r="P115" s="69"/>
    </row>
    <row r="116" spans="1:5" ht="19.5" customHeight="1">
      <c r="A116" s="24" t="s">
        <v>140</v>
      </c>
      <c r="B116" s="25">
        <f>IF(ISBLANK(Raumliste!$A$14),"",Raumliste!$A$14)</f>
      </c>
      <c r="C116" s="26" t="str">
        <f>IF(ISBLANK(Raumliste!$B$14),"  ",Raumliste!$B$14)</f>
        <v>  </v>
      </c>
      <c r="E116" s="20"/>
    </row>
    <row r="117" ht="7.5" customHeight="1" thickBot="1"/>
    <row r="118" spans="1:15" s="32" customFormat="1" ht="45.75" customHeight="1" thickBot="1">
      <c r="A118" s="27" t="s">
        <v>144</v>
      </c>
      <c r="B118" s="28" t="s">
        <v>145</v>
      </c>
      <c r="C118" s="28" t="s">
        <v>170</v>
      </c>
      <c r="D118" s="29" t="s">
        <v>152</v>
      </c>
      <c r="E118" s="29" t="s">
        <v>153</v>
      </c>
      <c r="F118" s="30" t="s">
        <v>154</v>
      </c>
      <c r="G118" s="29" t="s">
        <v>155</v>
      </c>
      <c r="H118" s="29" t="s">
        <v>156</v>
      </c>
      <c r="I118" s="29" t="s">
        <v>157</v>
      </c>
      <c r="J118" s="29" t="s">
        <v>158</v>
      </c>
      <c r="K118" s="29" t="s">
        <v>159</v>
      </c>
      <c r="L118" s="29" t="s">
        <v>160</v>
      </c>
      <c r="M118" s="29" t="s">
        <v>161</v>
      </c>
      <c r="N118" s="29" t="s">
        <v>162</v>
      </c>
      <c r="O118" s="31" t="s">
        <v>163</v>
      </c>
    </row>
    <row r="119" spans="1:17" ht="13.5" thickTop="1">
      <c r="A119" s="33">
        <v>1</v>
      </c>
      <c r="B119" s="34"/>
      <c r="C119" s="34"/>
      <c r="D119" s="35">
        <f aca="true" t="shared" si="28" ref="D119:D124">SUM(F119:N119)</f>
        <v>0</v>
      </c>
      <c r="E119" s="36">
        <f aca="true" t="shared" si="29" ref="E119:E124">0.56*F119+G119*0.78+H119+I119*1.07+J119*1.5+K119*1.93+L119*1.59+M119*2.23+N119*2.86</f>
        <v>0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8">
        <f>(F119*Technik!$B$55+Technik!$B$56*G119+H119*Technik!$B$57+Technik!$B$58*I119+J119*Technik!$B$59+Technik!$B$60*K119+L119*Technik!$B$61+Technik!$B$62*M119+N119*Technik!$B$63)*$E$127/25</f>
        <v>0</v>
      </c>
      <c r="P119" s="39">
        <f aca="true" t="shared" si="30" ref="P119:P124">0.9*(F119+I119+L119)+1.2*(G119+J119+M119)+1.5*(H119+K119+N119)</f>
        <v>0</v>
      </c>
      <c r="Q119" s="40">
        <f aca="true" t="shared" si="31" ref="Q119:Q124">IF(OR(N119&gt;0,M119&gt;0,L119&gt;0),2.25,IF(OR(K119&gt;0,J119&gt;0,I119&gt;0),1.55,IF(OR(H119&gt;0,G119&gt;0,F119&gt;0),1,0)))</f>
        <v>0</v>
      </c>
    </row>
    <row r="120" spans="1:17" ht="12.75">
      <c r="A120" s="33">
        <v>2</v>
      </c>
      <c r="B120" s="34"/>
      <c r="C120" s="34"/>
      <c r="D120" s="35">
        <f t="shared" si="28"/>
        <v>0</v>
      </c>
      <c r="E120" s="36">
        <f t="shared" si="29"/>
        <v>0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8">
        <f>(F120*Technik!$B$55+Technik!$B$56*G120+H120*Technik!$B$57+Technik!$B$58*I120+J120*Technik!$B$59+Technik!$B$60*K120+L120*Technik!$B$61+Technik!$B$62*M120+N120*Technik!$B$63)*$E$127/25</f>
        <v>0</v>
      </c>
      <c r="P120" s="39">
        <f t="shared" si="30"/>
        <v>0</v>
      </c>
      <c r="Q120" s="40">
        <f t="shared" si="31"/>
        <v>0</v>
      </c>
    </row>
    <row r="121" spans="1:17" ht="12.75">
      <c r="A121" s="33">
        <v>3</v>
      </c>
      <c r="B121" s="34"/>
      <c r="C121" s="34"/>
      <c r="D121" s="35">
        <f t="shared" si="28"/>
        <v>0</v>
      </c>
      <c r="E121" s="36">
        <f t="shared" si="29"/>
        <v>0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8">
        <f>(F121*Technik!$B$55+Technik!$B$56*G121+H121*Technik!$B$57+Technik!$B$58*I121+J121*Technik!$B$59+Technik!$B$60*K121+L121*Technik!$B$61+Technik!$B$62*M121+N121*Technik!$B$63)*$E$127/25</f>
        <v>0</v>
      </c>
      <c r="P121" s="39">
        <f t="shared" si="30"/>
        <v>0</v>
      </c>
      <c r="Q121" s="40">
        <f t="shared" si="31"/>
        <v>0</v>
      </c>
    </row>
    <row r="122" spans="1:17" ht="12.75">
      <c r="A122" s="33">
        <v>4</v>
      </c>
      <c r="B122" s="34"/>
      <c r="C122" s="34"/>
      <c r="D122" s="35">
        <f t="shared" si="28"/>
        <v>0</v>
      </c>
      <c r="E122" s="36">
        <f t="shared" si="29"/>
        <v>0</v>
      </c>
      <c r="F122" s="37"/>
      <c r="G122" s="37"/>
      <c r="H122" s="37"/>
      <c r="I122" s="37"/>
      <c r="J122" s="37"/>
      <c r="K122" s="37"/>
      <c r="L122" s="37"/>
      <c r="M122" s="37"/>
      <c r="N122" s="37"/>
      <c r="O122" s="38">
        <f>(F122*Technik!$B$55+Technik!$B$56*G122+H122*Technik!$B$57+Technik!$B$58*I122+J122*Technik!$B$59+Technik!$B$60*K122+L122*Technik!$B$61+Technik!$B$62*M122+N122*Technik!$B$63)*$E$127/25</f>
        <v>0</v>
      </c>
      <c r="P122" s="39">
        <f t="shared" si="30"/>
        <v>0</v>
      </c>
      <c r="Q122" s="40">
        <f t="shared" si="31"/>
        <v>0</v>
      </c>
    </row>
    <row r="123" spans="1:17" ht="12.75">
      <c r="A123" s="33">
        <v>5</v>
      </c>
      <c r="B123" s="34"/>
      <c r="C123" s="34"/>
      <c r="D123" s="35">
        <f t="shared" si="28"/>
        <v>0</v>
      </c>
      <c r="E123" s="36">
        <f t="shared" si="29"/>
        <v>0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8">
        <f>(F123*Technik!$B$55+Technik!$B$56*G123+H123*Technik!$B$57+Technik!$B$58*I123+J123*Technik!$B$59+Technik!$B$60*K123+L123*Technik!$B$61+Technik!$B$62*M123+N123*Technik!$B$63)*$E$127/25</f>
        <v>0</v>
      </c>
      <c r="P123" s="39">
        <f t="shared" si="30"/>
        <v>0</v>
      </c>
      <c r="Q123" s="40">
        <f t="shared" si="31"/>
        <v>0</v>
      </c>
    </row>
    <row r="124" spans="1:17" ht="13.5" thickBot="1">
      <c r="A124" s="41">
        <v>6</v>
      </c>
      <c r="B124" s="42"/>
      <c r="C124" s="42"/>
      <c r="D124" s="43">
        <f t="shared" si="28"/>
        <v>0</v>
      </c>
      <c r="E124" s="44">
        <f t="shared" si="29"/>
        <v>0</v>
      </c>
      <c r="F124" s="45"/>
      <c r="G124" s="45"/>
      <c r="H124" s="45"/>
      <c r="I124" s="45"/>
      <c r="J124" s="45"/>
      <c r="K124" s="45"/>
      <c r="L124" s="45"/>
      <c r="M124" s="45"/>
      <c r="N124" s="45"/>
      <c r="O124" s="46">
        <f>(F124*Technik!$B$55+Technik!$B$56*G124+H124*Technik!$B$57+Technik!$B$58*I124+J124*Technik!$B$59+Technik!$B$60*K124+L124*Technik!$B$61+Technik!$B$62*M124+N124*Technik!$B$63)*$E$127/25</f>
        <v>0</v>
      </c>
      <c r="P124" s="39">
        <f t="shared" si="30"/>
        <v>0</v>
      </c>
      <c r="Q124" s="40">
        <f t="shared" si="31"/>
        <v>0</v>
      </c>
    </row>
    <row r="125" spans="1:15" s="49" customFormat="1" ht="15.75">
      <c r="A125" s="47" t="str">
        <f>IF(OR(Q119&gt;C119,Q120&gt;C120,Q121&gt;C121,Q122&gt;C122,Q123&gt;C123,Q124&gt;C124),"Achtung ! - Die Höhe der Module übersteigt die verfügbare Wandhöhe ","   ")</f>
        <v>   </v>
      </c>
      <c r="B125" s="48"/>
      <c r="C125" s="48"/>
      <c r="E125" s="50"/>
      <c r="F125" s="51"/>
      <c r="G125" s="50"/>
      <c r="H125" s="50"/>
      <c r="I125" s="50"/>
      <c r="J125" s="50"/>
      <c r="K125" s="50"/>
      <c r="L125" s="50"/>
      <c r="M125" s="50"/>
      <c r="N125" s="52"/>
      <c r="O125" s="53">
        <v>0</v>
      </c>
    </row>
    <row r="126" spans="1:14" ht="15.75">
      <c r="A126" s="47" t="str">
        <f>IF(OR(P120&gt;B120,P121&gt;B121,P122&gt;B122,P123&gt;B123,P124&gt;B124,P119&gt;B119),"Achtung ! - Die Länge der Module übersteigt die verfügbare Wandlänge ","   ")</f>
        <v>   </v>
      </c>
      <c r="B126" s="20"/>
      <c r="E126" s="54"/>
      <c r="N126" s="55"/>
    </row>
    <row r="127" spans="1:14" ht="12.75">
      <c r="A127" s="56"/>
      <c r="B127" s="20"/>
      <c r="D127" s="57" t="s">
        <v>164</v>
      </c>
      <c r="E127" s="58">
        <f>(Projektdaten!$B$37+Projektdaten!$F$37)/2-Raumliste!D14</f>
        <v>42.5</v>
      </c>
      <c r="L127" s="59"/>
      <c r="N127" s="60"/>
    </row>
    <row r="128" spans="1:14" ht="12.75">
      <c r="A128" s="20"/>
      <c r="B128" s="20"/>
      <c r="D128" s="57" t="s">
        <v>165</v>
      </c>
      <c r="E128" s="61" t="str">
        <f>Raumliste!F14</f>
        <v> </v>
      </c>
      <c r="L128" s="62"/>
      <c r="N128" s="55"/>
    </row>
    <row r="129" spans="1:16" ht="12.75" customHeight="1">
      <c r="A129" s="47"/>
      <c r="B129" s="20"/>
      <c r="D129" s="57" t="s">
        <v>166</v>
      </c>
      <c r="E129" s="63">
        <f>SUM(O119:O124)</f>
        <v>0</v>
      </c>
      <c r="L129" s="62"/>
      <c r="N129" s="57" t="s">
        <v>168</v>
      </c>
      <c r="O129" s="64">
        <f>SUM(E119:E124)</f>
        <v>0</v>
      </c>
      <c r="P129" s="65"/>
    </row>
    <row r="130" spans="3:16" ht="12.75">
      <c r="C130" s="20"/>
      <c r="D130" s="57" t="s">
        <v>167</v>
      </c>
      <c r="E130" s="66" t="str">
        <f>IF(E128=" "," ",E129-E128)</f>
        <v> </v>
      </c>
      <c r="J130" s="65"/>
      <c r="M130" s="57"/>
      <c r="N130" s="57" t="s">
        <v>169</v>
      </c>
      <c r="O130" s="67">
        <f>SUM(D119:D124)</f>
        <v>0</v>
      </c>
      <c r="P130" s="56"/>
    </row>
    <row r="131" spans="3:16" ht="12.75">
      <c r="C131" s="21"/>
      <c r="E131" s="20"/>
      <c r="L131" s="68"/>
      <c r="M131" s="56"/>
      <c r="N131" s="56"/>
      <c r="O131" s="56"/>
      <c r="P131" s="69"/>
    </row>
    <row r="132" spans="1:5" ht="19.5" customHeight="1">
      <c r="A132" s="24" t="s">
        <v>140</v>
      </c>
      <c r="B132" s="25">
        <f>IF(ISBLANK(Raumliste!$A$15),"",Raumliste!$A$15)</f>
      </c>
      <c r="C132" s="26" t="str">
        <f>IF(ISBLANK(Raumliste!$B$15),"  ",Raumliste!$B$15)</f>
        <v>  </v>
      </c>
      <c r="E132" s="20"/>
    </row>
    <row r="133" ht="7.5" customHeight="1" thickBot="1"/>
    <row r="134" spans="1:15" s="32" customFormat="1" ht="45.75" customHeight="1" thickBot="1">
      <c r="A134" s="27" t="s">
        <v>144</v>
      </c>
      <c r="B134" s="28" t="s">
        <v>145</v>
      </c>
      <c r="C134" s="28" t="s">
        <v>170</v>
      </c>
      <c r="D134" s="29" t="s">
        <v>152</v>
      </c>
      <c r="E134" s="29" t="s">
        <v>153</v>
      </c>
      <c r="F134" s="30" t="s">
        <v>154</v>
      </c>
      <c r="G134" s="29" t="s">
        <v>155</v>
      </c>
      <c r="H134" s="29" t="s">
        <v>156</v>
      </c>
      <c r="I134" s="29" t="s">
        <v>157</v>
      </c>
      <c r="J134" s="29" t="s">
        <v>158</v>
      </c>
      <c r="K134" s="29" t="s">
        <v>159</v>
      </c>
      <c r="L134" s="29" t="s">
        <v>160</v>
      </c>
      <c r="M134" s="29" t="s">
        <v>161</v>
      </c>
      <c r="N134" s="29" t="s">
        <v>162</v>
      </c>
      <c r="O134" s="31" t="s">
        <v>163</v>
      </c>
    </row>
    <row r="135" spans="1:17" ht="13.5" thickTop="1">
      <c r="A135" s="33">
        <v>1</v>
      </c>
      <c r="B135" s="34"/>
      <c r="C135" s="34"/>
      <c r="D135" s="35">
        <f aca="true" t="shared" si="32" ref="D135:D140">SUM(F135:N135)</f>
        <v>0</v>
      </c>
      <c r="E135" s="36">
        <f aca="true" t="shared" si="33" ref="E135:E140">0.56*F135+G135*0.78+H135+I135*1.07+J135*1.5+K135*1.93+L135*1.59+M135*2.23+N135*2.86</f>
        <v>0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8">
        <f>(F135*Technik!$B$55+Technik!$B$56*G135+H135*Technik!$B$57+Technik!$B$58*I135+J135*Technik!$B$59+Technik!$B$60*K135+L135*Technik!$B$61+Technik!$B$62*M135+N135*Technik!$B$63)*$E$143/25</f>
        <v>0</v>
      </c>
      <c r="P135" s="39">
        <f aca="true" t="shared" si="34" ref="P135:P140">0.9*(F135+I135+L135)+1.2*(G135+J135+M135)+1.5*(H135+K135+N135)</f>
        <v>0</v>
      </c>
      <c r="Q135" s="40">
        <f aca="true" t="shared" si="35" ref="Q135:Q140">IF(OR(N135&gt;0,M135&gt;0,L135&gt;0),2.25,IF(OR(K135&gt;0,J135&gt;0,I135&gt;0),1.55,IF(OR(H135&gt;0,G135&gt;0,F135&gt;0),1,0)))</f>
        <v>0</v>
      </c>
    </row>
    <row r="136" spans="1:17" ht="12.75">
      <c r="A136" s="33">
        <v>2</v>
      </c>
      <c r="B136" s="34"/>
      <c r="C136" s="34"/>
      <c r="D136" s="35">
        <f t="shared" si="32"/>
        <v>0</v>
      </c>
      <c r="E136" s="36">
        <f t="shared" si="33"/>
        <v>0</v>
      </c>
      <c r="F136" s="37"/>
      <c r="G136" s="37"/>
      <c r="H136" s="37"/>
      <c r="I136" s="37"/>
      <c r="J136" s="37"/>
      <c r="K136" s="37"/>
      <c r="L136" s="37"/>
      <c r="M136" s="37"/>
      <c r="N136" s="37"/>
      <c r="O136" s="38">
        <f>(F136*Technik!$B$55+Technik!$B$56*G136+H136*Technik!$B$57+Technik!$B$58*I136+J136*Technik!$B$59+Technik!$B$60*K136+L136*Technik!$B$61+Technik!$B$62*M136+N136*Technik!$B$63)*$E$143/25</f>
        <v>0</v>
      </c>
      <c r="P136" s="39">
        <f t="shared" si="34"/>
        <v>0</v>
      </c>
      <c r="Q136" s="40">
        <f t="shared" si="35"/>
        <v>0</v>
      </c>
    </row>
    <row r="137" spans="1:17" ht="12.75">
      <c r="A137" s="33">
        <v>3</v>
      </c>
      <c r="B137" s="34"/>
      <c r="C137" s="34"/>
      <c r="D137" s="35">
        <f t="shared" si="32"/>
        <v>0</v>
      </c>
      <c r="E137" s="36">
        <f t="shared" si="33"/>
        <v>0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8">
        <f>(F137*Technik!$B$55+Technik!$B$56*G137+H137*Technik!$B$57+Technik!$B$58*I137+J137*Technik!$B$59+Technik!$B$60*K137+L137*Technik!$B$61+Technik!$B$62*M137+N137*Technik!$B$63)*$E$143/25</f>
        <v>0</v>
      </c>
      <c r="P137" s="39">
        <f t="shared" si="34"/>
        <v>0</v>
      </c>
      <c r="Q137" s="40">
        <f t="shared" si="35"/>
        <v>0</v>
      </c>
    </row>
    <row r="138" spans="1:17" ht="12.75">
      <c r="A138" s="33">
        <v>4</v>
      </c>
      <c r="B138" s="34"/>
      <c r="C138" s="34"/>
      <c r="D138" s="35">
        <f t="shared" si="32"/>
        <v>0</v>
      </c>
      <c r="E138" s="36">
        <f t="shared" si="33"/>
        <v>0</v>
      </c>
      <c r="F138" s="37"/>
      <c r="G138" s="37"/>
      <c r="H138" s="37"/>
      <c r="I138" s="37"/>
      <c r="J138" s="37"/>
      <c r="K138" s="37"/>
      <c r="L138" s="37"/>
      <c r="M138" s="37"/>
      <c r="N138" s="37"/>
      <c r="O138" s="38">
        <f>(F138*Technik!$B$55+Technik!$B$56*G138+H138*Technik!$B$57+Technik!$B$58*I138+J138*Technik!$B$59+Technik!$B$60*K138+L138*Technik!$B$61+Technik!$B$62*M138+N138*Technik!$B$63)*$E$143/25</f>
        <v>0</v>
      </c>
      <c r="P138" s="39">
        <f t="shared" si="34"/>
        <v>0</v>
      </c>
      <c r="Q138" s="40">
        <f t="shared" si="35"/>
        <v>0</v>
      </c>
    </row>
    <row r="139" spans="1:17" ht="12.75">
      <c r="A139" s="33">
        <v>5</v>
      </c>
      <c r="B139" s="34"/>
      <c r="C139" s="34"/>
      <c r="D139" s="35">
        <f t="shared" si="32"/>
        <v>0</v>
      </c>
      <c r="E139" s="36">
        <f t="shared" si="33"/>
        <v>0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8">
        <f>(F139*Technik!$B$55+Technik!$B$56*G139+H139*Technik!$B$57+Technik!$B$58*I139+J139*Technik!$B$59+Technik!$B$60*K139+L139*Technik!$B$61+Technik!$B$62*M139+N139*Technik!$B$63)*$E$143/25</f>
        <v>0</v>
      </c>
      <c r="P139" s="39">
        <f t="shared" si="34"/>
        <v>0</v>
      </c>
      <c r="Q139" s="40">
        <f t="shared" si="35"/>
        <v>0</v>
      </c>
    </row>
    <row r="140" spans="1:17" ht="13.5" thickBot="1">
      <c r="A140" s="41">
        <v>6</v>
      </c>
      <c r="B140" s="42"/>
      <c r="C140" s="42"/>
      <c r="D140" s="43">
        <f t="shared" si="32"/>
        <v>0</v>
      </c>
      <c r="E140" s="44">
        <f t="shared" si="33"/>
        <v>0</v>
      </c>
      <c r="F140" s="45"/>
      <c r="G140" s="45"/>
      <c r="H140" s="45"/>
      <c r="I140" s="45"/>
      <c r="J140" s="45"/>
      <c r="K140" s="45"/>
      <c r="L140" s="45"/>
      <c r="M140" s="45"/>
      <c r="N140" s="45"/>
      <c r="O140" s="46">
        <f>(F140*Technik!$B$55+Technik!$B$56*G140+H140*Technik!$B$57+Technik!$B$58*I140+J140*Technik!$B$59+Technik!$B$60*K140+L140*Technik!$B$61+Technik!$B$62*M140+N140*Technik!$B$63)*$E$143/25</f>
        <v>0</v>
      </c>
      <c r="P140" s="39">
        <f t="shared" si="34"/>
        <v>0</v>
      </c>
      <c r="Q140" s="40">
        <f t="shared" si="35"/>
        <v>0</v>
      </c>
    </row>
    <row r="141" spans="1:15" s="49" customFormat="1" ht="15.75">
      <c r="A141" s="47" t="str">
        <f>IF(OR(Q135&gt;C135,Q136&gt;C136,Q137&gt;C137,Q138&gt;C138,Q139&gt;C139,Q140&gt;C140),"Achtung ! - Die Höhe der Module übersteigt die verfügbare Wandhöhe ","   ")</f>
        <v>   </v>
      </c>
      <c r="B141" s="48"/>
      <c r="C141" s="48"/>
      <c r="E141" s="50"/>
      <c r="F141" s="51"/>
      <c r="G141" s="50"/>
      <c r="H141" s="50"/>
      <c r="I141" s="50"/>
      <c r="J141" s="50"/>
      <c r="K141" s="50"/>
      <c r="L141" s="50"/>
      <c r="M141" s="50"/>
      <c r="N141" s="52"/>
      <c r="O141" s="53">
        <v>1</v>
      </c>
    </row>
    <row r="142" spans="1:14" ht="15.75">
      <c r="A142" s="47" t="str">
        <f>IF(OR(P136&gt;B136,P137&gt;B137,P138&gt;B138,P139&gt;B139,P140&gt;B140,P135&gt;B135),"Achtung ! - Die Länge der Module übersteigt die verfügbare Wandlänge ","   ")</f>
        <v>   </v>
      </c>
      <c r="B142" s="20"/>
      <c r="E142" s="54"/>
      <c r="N142" s="55"/>
    </row>
    <row r="143" spans="1:14" ht="12.75">
      <c r="A143" s="56"/>
      <c r="B143" s="20"/>
      <c r="D143" s="57" t="s">
        <v>164</v>
      </c>
      <c r="E143" s="58">
        <f>(Projektdaten!$B$37+Projektdaten!$F$37)/2-Raumliste!D15</f>
        <v>42.5</v>
      </c>
      <c r="L143" s="59"/>
      <c r="N143" s="60"/>
    </row>
    <row r="144" spans="1:14" ht="12.75">
      <c r="A144" s="20"/>
      <c r="B144" s="20"/>
      <c r="D144" s="57" t="s">
        <v>165</v>
      </c>
      <c r="E144" s="61" t="str">
        <f>Raumliste!F15</f>
        <v> </v>
      </c>
      <c r="L144" s="62"/>
      <c r="N144" s="55"/>
    </row>
    <row r="145" spans="1:16" ht="12.75" customHeight="1">
      <c r="A145" s="47"/>
      <c r="B145" s="20"/>
      <c r="D145" s="57" t="s">
        <v>166</v>
      </c>
      <c r="E145" s="63">
        <f>SUM(O135:O140)</f>
        <v>0</v>
      </c>
      <c r="L145" s="62"/>
      <c r="N145" s="57" t="s">
        <v>168</v>
      </c>
      <c r="O145" s="64">
        <f>SUM(E135:E140)</f>
        <v>0</v>
      </c>
      <c r="P145" s="65"/>
    </row>
    <row r="146" spans="3:16" ht="12.75">
      <c r="C146" s="20"/>
      <c r="D146" s="57" t="s">
        <v>167</v>
      </c>
      <c r="E146" s="66" t="str">
        <f>IF(E144=" "," ",E145-E144)</f>
        <v> </v>
      </c>
      <c r="J146" s="65"/>
      <c r="M146" s="57"/>
      <c r="N146" s="57" t="s">
        <v>169</v>
      </c>
      <c r="O146" s="67">
        <f>SUM(D135:D140)</f>
        <v>0</v>
      </c>
      <c r="P146" s="56"/>
    </row>
    <row r="147" spans="3:16" ht="12.75">
      <c r="C147" s="21"/>
      <c r="E147" s="20"/>
      <c r="L147" s="68"/>
      <c r="M147" s="56"/>
      <c r="N147" s="56"/>
      <c r="O147" s="56"/>
      <c r="P147" s="69"/>
    </row>
    <row r="148" spans="1:5" ht="19.5" customHeight="1">
      <c r="A148" s="24" t="s">
        <v>140</v>
      </c>
      <c r="B148" s="25">
        <f>IF(ISBLANK(Raumliste!$A$16),"",Raumliste!$A$16)</f>
      </c>
      <c r="C148" s="26" t="str">
        <f>IF(ISBLANK(Raumliste!$B$16),"  ",Raumliste!$B$16)</f>
        <v>  </v>
      </c>
      <c r="E148" s="20"/>
    </row>
    <row r="149" ht="7.5" customHeight="1" thickBot="1"/>
    <row r="150" spans="1:15" s="32" customFormat="1" ht="45.75" customHeight="1" thickBot="1">
      <c r="A150" s="27" t="s">
        <v>144</v>
      </c>
      <c r="B150" s="28" t="s">
        <v>145</v>
      </c>
      <c r="C150" s="28" t="s">
        <v>170</v>
      </c>
      <c r="D150" s="29" t="s">
        <v>152</v>
      </c>
      <c r="E150" s="29" t="s">
        <v>153</v>
      </c>
      <c r="F150" s="30" t="s">
        <v>154</v>
      </c>
      <c r="G150" s="29" t="s">
        <v>155</v>
      </c>
      <c r="H150" s="29" t="s">
        <v>156</v>
      </c>
      <c r="I150" s="29" t="s">
        <v>157</v>
      </c>
      <c r="J150" s="29" t="s">
        <v>158</v>
      </c>
      <c r="K150" s="29" t="s">
        <v>159</v>
      </c>
      <c r="L150" s="29" t="s">
        <v>160</v>
      </c>
      <c r="M150" s="29" t="s">
        <v>161</v>
      </c>
      <c r="N150" s="29" t="s">
        <v>162</v>
      </c>
      <c r="O150" s="31" t="s">
        <v>163</v>
      </c>
    </row>
    <row r="151" spans="1:17" ht="13.5" thickTop="1">
      <c r="A151" s="33">
        <v>1</v>
      </c>
      <c r="B151" s="34"/>
      <c r="C151" s="34"/>
      <c r="D151" s="35">
        <f>SUM(F136:N136)</f>
        <v>0</v>
      </c>
      <c r="E151" s="36">
        <f aca="true" t="shared" si="36" ref="E151:E156">0.56*F151+G151*0.78+H151+I151*1.07+J151*1.5+K151*1.93+L151*1.59+M151*2.23+N151*2.86</f>
        <v>0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8">
        <f>(F151*Technik!$B$55+Technik!$B$56*G151+H151*Technik!$B$57+Technik!$B$58*I151+J151*Technik!$B$59+Technik!$B$60*K151+L151*Technik!$B$61+Technik!$B$62*M151+N151*Technik!$B$63)*$E$159/25</f>
        <v>0</v>
      </c>
      <c r="P151" s="39">
        <f aca="true" t="shared" si="37" ref="P151:P156">0.9*(F151+I151+L151)+1.2*(G151+J151+M151)+1.5*(H151+K151+N151)</f>
        <v>0</v>
      </c>
      <c r="Q151" s="40">
        <f aca="true" t="shared" si="38" ref="Q151:Q156">IF(OR(N151&gt;0,M151&gt;0,L151&gt;0),2.25,IF(OR(K151&gt;0,J151&gt;0,I151&gt;0),1.55,IF(OR(H151&gt;0,G151&gt;0,F151&gt;0),1,0)))</f>
        <v>0</v>
      </c>
    </row>
    <row r="152" spans="1:17" ht="12.75">
      <c r="A152" s="33">
        <v>2</v>
      </c>
      <c r="B152" s="34"/>
      <c r="C152" s="34"/>
      <c r="D152" s="35">
        <f>SUM(F152:N152)</f>
        <v>0</v>
      </c>
      <c r="E152" s="36">
        <f t="shared" si="36"/>
        <v>0</v>
      </c>
      <c r="F152" s="37"/>
      <c r="G152" s="37"/>
      <c r="H152" s="37"/>
      <c r="I152" s="37"/>
      <c r="J152" s="37"/>
      <c r="K152" s="37"/>
      <c r="L152" s="37"/>
      <c r="M152" s="37"/>
      <c r="N152" s="37"/>
      <c r="O152" s="38">
        <f>(F152*Technik!$B$55+Technik!$B$56*G152+H152*Technik!$B$57+Technik!$B$58*I152+J152*Technik!$B$59+Technik!$B$60*K152+L152*Technik!$B$61+Technik!$B$62*M152+N152*Technik!$B$63)*$E$159/25</f>
        <v>0</v>
      </c>
      <c r="P152" s="39">
        <f t="shared" si="37"/>
        <v>0</v>
      </c>
      <c r="Q152" s="40">
        <f t="shared" si="38"/>
        <v>0</v>
      </c>
    </row>
    <row r="153" spans="1:17" ht="12.75">
      <c r="A153" s="33">
        <v>3</v>
      </c>
      <c r="B153" s="34"/>
      <c r="C153" s="34"/>
      <c r="D153" s="35">
        <f>SUM(F153:N153)</f>
        <v>0</v>
      </c>
      <c r="E153" s="36">
        <f t="shared" si="36"/>
        <v>0</v>
      </c>
      <c r="F153" s="37"/>
      <c r="G153" s="37"/>
      <c r="H153" s="37"/>
      <c r="I153" s="37"/>
      <c r="J153" s="37"/>
      <c r="K153" s="37"/>
      <c r="L153" s="37"/>
      <c r="M153" s="37"/>
      <c r="N153" s="37"/>
      <c r="O153" s="38">
        <f>(F153*Technik!$B$55+Technik!$B$56*G153+H153*Technik!$B$57+Technik!$B$58*I153+J153*Technik!$B$59+Technik!$B$60*K153+L153*Technik!$B$61+Technik!$B$62*M153+N153*Technik!$B$63)*$E$159/25</f>
        <v>0</v>
      </c>
      <c r="P153" s="39">
        <f t="shared" si="37"/>
        <v>0</v>
      </c>
      <c r="Q153" s="40">
        <f t="shared" si="38"/>
        <v>0</v>
      </c>
    </row>
    <row r="154" spans="1:17" ht="12.75">
      <c r="A154" s="33">
        <v>4</v>
      </c>
      <c r="B154" s="34"/>
      <c r="C154" s="34"/>
      <c r="D154" s="35">
        <f>SUM(F154:N154)</f>
        <v>0</v>
      </c>
      <c r="E154" s="36">
        <f t="shared" si="36"/>
        <v>0</v>
      </c>
      <c r="F154" s="37"/>
      <c r="G154" s="37"/>
      <c r="H154" s="37"/>
      <c r="I154" s="37"/>
      <c r="J154" s="37"/>
      <c r="K154" s="37"/>
      <c r="L154" s="37"/>
      <c r="M154" s="37"/>
      <c r="N154" s="37"/>
      <c r="O154" s="38">
        <f>(F154*Technik!$B$55+Technik!$B$56*G154+H154*Technik!$B$57+Technik!$B$58*I154+J154*Technik!$B$59+Technik!$B$60*K154+L154*Technik!$B$61+Technik!$B$62*M154+N154*Technik!$B$63)*$E$159/25</f>
        <v>0</v>
      </c>
      <c r="P154" s="39">
        <f t="shared" si="37"/>
        <v>0</v>
      </c>
      <c r="Q154" s="40">
        <f t="shared" si="38"/>
        <v>0</v>
      </c>
    </row>
    <row r="155" spans="1:17" ht="12.75">
      <c r="A155" s="33">
        <v>5</v>
      </c>
      <c r="B155" s="34"/>
      <c r="C155" s="34"/>
      <c r="D155" s="35">
        <f>SUM(F155:N155)</f>
        <v>0</v>
      </c>
      <c r="E155" s="36">
        <f t="shared" si="36"/>
        <v>0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8">
        <f>(F155*Technik!$B$55+Technik!$B$56*G155+H155*Technik!$B$57+Technik!$B$58*I155+J155*Technik!$B$59+Technik!$B$60*K155+L155*Technik!$B$61+Technik!$B$62*M155+N155*Technik!$B$63)*$E$159/25</f>
        <v>0</v>
      </c>
      <c r="P155" s="39">
        <f t="shared" si="37"/>
        <v>0</v>
      </c>
      <c r="Q155" s="40">
        <f t="shared" si="38"/>
        <v>0</v>
      </c>
    </row>
    <row r="156" spans="1:17" ht="13.5" thickBot="1">
      <c r="A156" s="41">
        <v>6</v>
      </c>
      <c r="B156" s="42"/>
      <c r="C156" s="42"/>
      <c r="D156" s="43">
        <f>SUM(F156:N156)</f>
        <v>0</v>
      </c>
      <c r="E156" s="44">
        <f t="shared" si="36"/>
        <v>0</v>
      </c>
      <c r="F156" s="45"/>
      <c r="G156" s="45"/>
      <c r="H156" s="45"/>
      <c r="I156" s="45"/>
      <c r="J156" s="45"/>
      <c r="K156" s="45"/>
      <c r="L156" s="45"/>
      <c r="M156" s="45"/>
      <c r="N156" s="45"/>
      <c r="O156" s="46">
        <f>(F156*Technik!$B$55+Technik!$B$56*G156+H156*Technik!$B$57+Technik!$B$58*I156+J156*Technik!$B$59+Technik!$B$60*K156+L156*Technik!$B$61+Technik!$B$62*M156+N156*Technik!$B$63)*$E$159/25</f>
        <v>0</v>
      </c>
      <c r="P156" s="39">
        <f t="shared" si="37"/>
        <v>0</v>
      </c>
      <c r="Q156" s="40">
        <f t="shared" si="38"/>
        <v>0</v>
      </c>
    </row>
    <row r="157" spans="1:15" s="49" customFormat="1" ht="15.75">
      <c r="A157" s="47" t="str">
        <f>IF(OR(Q151&gt;C151,Q152&gt;C152,Q153&gt;C153,Q154&gt;C154,Q155&gt;C155,Q156&gt;C156),"Achtung ! - Die Höhe der Module übersteigt die verfügbare Wandhöhe ","   ")</f>
        <v>   </v>
      </c>
      <c r="B157" s="48"/>
      <c r="C157" s="48"/>
      <c r="E157" s="50"/>
      <c r="F157" s="51"/>
      <c r="G157" s="50"/>
      <c r="H157" s="50"/>
      <c r="I157" s="50"/>
      <c r="J157" s="50"/>
      <c r="K157" s="50"/>
      <c r="L157" s="50"/>
      <c r="M157" s="50"/>
      <c r="N157" s="52"/>
      <c r="O157" s="53">
        <v>1</v>
      </c>
    </row>
    <row r="158" spans="1:14" ht="15.75">
      <c r="A158" s="47" t="str">
        <f>IF(OR(P152&gt;B152,P153&gt;B153,P154&gt;B154,P155&gt;B155,P156&gt;B156,P151&gt;B151),"Achtung ! - Die Länge der Module übersteigt die verfügbare Wandlänge ","   ")</f>
        <v>   </v>
      </c>
      <c r="B158" s="20"/>
      <c r="E158" s="54"/>
      <c r="N158" s="55"/>
    </row>
    <row r="159" spans="1:14" ht="12.75">
      <c r="A159" s="56"/>
      <c r="B159" s="20"/>
      <c r="D159" s="57" t="s">
        <v>164</v>
      </c>
      <c r="E159" s="58">
        <f>(Projektdaten!$B$37+Projektdaten!$F$37)/2-Raumliste!D16</f>
        <v>42.5</v>
      </c>
      <c r="L159" s="59"/>
      <c r="N159" s="60"/>
    </row>
    <row r="160" spans="1:14" ht="12.75">
      <c r="A160" s="20"/>
      <c r="B160" s="20"/>
      <c r="D160" s="57" t="s">
        <v>165</v>
      </c>
      <c r="E160" s="61" t="str">
        <f>Raumliste!F16</f>
        <v> </v>
      </c>
      <c r="L160" s="62"/>
      <c r="N160" s="55"/>
    </row>
    <row r="161" spans="1:16" ht="12.75" customHeight="1">
      <c r="A161" s="47"/>
      <c r="B161" s="20"/>
      <c r="D161" s="57" t="s">
        <v>166</v>
      </c>
      <c r="E161" s="63">
        <f>SUM(O151:O156)</f>
        <v>0</v>
      </c>
      <c r="L161" s="62"/>
      <c r="N161" s="57" t="s">
        <v>168</v>
      </c>
      <c r="O161" s="64">
        <f>SUM(E151:E156)</f>
        <v>0</v>
      </c>
      <c r="P161" s="65"/>
    </row>
    <row r="162" spans="3:16" ht="12.75">
      <c r="C162" s="20"/>
      <c r="D162" s="57" t="s">
        <v>167</v>
      </c>
      <c r="E162" s="66" t="str">
        <f>IF(E160=" "," ",E161-E160)</f>
        <v> </v>
      </c>
      <c r="J162" s="65"/>
      <c r="M162" s="57"/>
      <c r="N162" s="57" t="s">
        <v>169</v>
      </c>
      <c r="O162" s="67">
        <f>SUM(D151:D156)</f>
        <v>0</v>
      </c>
      <c r="P162" s="56"/>
    </row>
    <row r="163" spans="3:16" ht="12.75">
      <c r="C163" s="21"/>
      <c r="E163" s="20"/>
      <c r="L163" s="68"/>
      <c r="M163" s="56"/>
      <c r="N163" s="56"/>
      <c r="O163" s="56"/>
      <c r="P163" s="69"/>
    </row>
    <row r="164" spans="1:5" ht="19.5" customHeight="1">
      <c r="A164" s="24" t="s">
        <v>140</v>
      </c>
      <c r="B164" s="25">
        <f>IF(ISBLANK(Raumliste!$A$17),"",Raumliste!$A$17)</f>
      </c>
      <c r="C164" s="26" t="str">
        <f>IF(ISBLANK(Raumliste!$B$17),"  ",Raumliste!$B$17)</f>
        <v>  </v>
      </c>
      <c r="E164" s="20"/>
    </row>
    <row r="165" ht="7.5" customHeight="1" thickBot="1"/>
    <row r="166" spans="1:15" s="32" customFormat="1" ht="45.75" customHeight="1" thickBot="1">
      <c r="A166" s="27" t="s">
        <v>144</v>
      </c>
      <c r="B166" s="28" t="s">
        <v>145</v>
      </c>
      <c r="C166" s="28" t="s">
        <v>170</v>
      </c>
      <c r="D166" s="29" t="s">
        <v>152</v>
      </c>
      <c r="E166" s="29" t="s">
        <v>153</v>
      </c>
      <c r="F166" s="30" t="s">
        <v>154</v>
      </c>
      <c r="G166" s="29" t="s">
        <v>155</v>
      </c>
      <c r="H166" s="29" t="s">
        <v>156</v>
      </c>
      <c r="I166" s="29" t="s">
        <v>157</v>
      </c>
      <c r="J166" s="29" t="s">
        <v>158</v>
      </c>
      <c r="K166" s="29" t="s">
        <v>159</v>
      </c>
      <c r="L166" s="29" t="s">
        <v>160</v>
      </c>
      <c r="M166" s="29" t="s">
        <v>161</v>
      </c>
      <c r="N166" s="29" t="s">
        <v>162</v>
      </c>
      <c r="O166" s="31" t="s">
        <v>163</v>
      </c>
    </row>
    <row r="167" spans="1:17" ht="13.5" thickTop="1">
      <c r="A167" s="33">
        <v>1</v>
      </c>
      <c r="B167" s="34"/>
      <c r="C167" s="34"/>
      <c r="D167" s="35">
        <f aca="true" t="shared" si="39" ref="D167:D172">SUM(F167:N167)</f>
        <v>0</v>
      </c>
      <c r="E167" s="36">
        <f aca="true" t="shared" si="40" ref="E167:E172">0.56*F167+G167*0.78+H167+I167*1.07+J167*1.5+K167*1.93+L167*1.59+M167*2.23+N167*2.86</f>
        <v>0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8">
        <f>(F167*Technik!$B$55+Technik!$B$56*G167+H167*Technik!$B$57+Technik!$B$58*I167+J167*Technik!$B$59+Technik!$B$60*K167+L167*Technik!$B$61+Technik!$B$62*M167+N167*Technik!$B$63)*$E$175/25</f>
        <v>0</v>
      </c>
      <c r="P167" s="39">
        <f aca="true" t="shared" si="41" ref="P167:P172">0.9*(F167+I167+L167)+1.2*(G167+J167+M167)+1.5*(H167+K167+N167)</f>
        <v>0</v>
      </c>
      <c r="Q167" s="40">
        <f aca="true" t="shared" si="42" ref="Q167:Q172">IF(OR(N167&gt;0,M167&gt;0,L167&gt;0),2.25,IF(OR(K167&gt;0,J167&gt;0,I167&gt;0),1.55,IF(OR(H167&gt;0,G167&gt;0,F167&gt;0),1,0)))</f>
        <v>0</v>
      </c>
    </row>
    <row r="168" spans="1:17" ht="12.75">
      <c r="A168" s="33">
        <v>2</v>
      </c>
      <c r="B168" s="34"/>
      <c r="C168" s="34"/>
      <c r="D168" s="35">
        <f t="shared" si="39"/>
        <v>0</v>
      </c>
      <c r="E168" s="36">
        <f t="shared" si="40"/>
        <v>0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8">
        <f>(F168*Technik!$B$55+Technik!$B$56*G168+H168*Technik!$B$57+Technik!$B$58*I168+J168*Technik!$B$59+Technik!$B$60*K168+L168*Technik!$B$61+Technik!$B$62*M168+N168*Technik!$B$63)*$E$175/25</f>
        <v>0</v>
      </c>
      <c r="P168" s="39">
        <f t="shared" si="41"/>
        <v>0</v>
      </c>
      <c r="Q168" s="40">
        <f t="shared" si="42"/>
        <v>0</v>
      </c>
    </row>
    <row r="169" spans="1:17" ht="12.75">
      <c r="A169" s="33">
        <v>3</v>
      </c>
      <c r="B169" s="34"/>
      <c r="C169" s="34"/>
      <c r="D169" s="35">
        <f t="shared" si="39"/>
        <v>0</v>
      </c>
      <c r="E169" s="36">
        <f t="shared" si="40"/>
        <v>0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8">
        <f>(F169*Technik!$B$55+Technik!$B$56*G169+H169*Technik!$B$57+Technik!$B$58*I169+J169*Technik!$B$59+Technik!$B$60*K169+L169*Technik!$B$61+Technik!$B$62*M169+N169*Technik!$B$63)*$E$175/25</f>
        <v>0</v>
      </c>
      <c r="P169" s="39">
        <f t="shared" si="41"/>
        <v>0</v>
      </c>
      <c r="Q169" s="40">
        <f t="shared" si="42"/>
        <v>0</v>
      </c>
    </row>
    <row r="170" spans="1:17" ht="12.75">
      <c r="A170" s="33">
        <v>4</v>
      </c>
      <c r="B170" s="34"/>
      <c r="C170" s="34"/>
      <c r="D170" s="35">
        <f t="shared" si="39"/>
        <v>0</v>
      </c>
      <c r="E170" s="36">
        <f t="shared" si="40"/>
        <v>0</v>
      </c>
      <c r="F170" s="37"/>
      <c r="G170" s="37"/>
      <c r="H170" s="37"/>
      <c r="I170" s="37"/>
      <c r="J170" s="37"/>
      <c r="K170" s="37"/>
      <c r="L170" s="37"/>
      <c r="M170" s="37"/>
      <c r="N170" s="37"/>
      <c r="O170" s="38">
        <f>(F170*Technik!$B$55+Technik!$B$56*G170+H170*Technik!$B$57+Technik!$B$58*I170+J170*Technik!$B$59+Technik!$B$60*K170+L170*Technik!$B$61+Technik!$B$62*M170+N170*Technik!$B$63)*$E$175/25</f>
        <v>0</v>
      </c>
      <c r="P170" s="39">
        <f t="shared" si="41"/>
        <v>0</v>
      </c>
      <c r="Q170" s="40">
        <f t="shared" si="42"/>
        <v>0</v>
      </c>
    </row>
    <row r="171" spans="1:17" ht="12.75">
      <c r="A171" s="33">
        <v>5</v>
      </c>
      <c r="B171" s="34"/>
      <c r="C171" s="34"/>
      <c r="D171" s="35">
        <f t="shared" si="39"/>
        <v>0</v>
      </c>
      <c r="E171" s="36">
        <f t="shared" si="40"/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8">
        <f>(F171*Technik!$B$55+Technik!$B$56*G171+H171*Technik!$B$57+Technik!$B$58*I171+J171*Technik!$B$59+Technik!$B$60*K171+L171*Technik!$B$61+Technik!$B$62*M171+N171*Technik!$B$63)*$E$175/25</f>
        <v>0</v>
      </c>
      <c r="P171" s="39">
        <f t="shared" si="41"/>
        <v>0</v>
      </c>
      <c r="Q171" s="40">
        <f t="shared" si="42"/>
        <v>0</v>
      </c>
    </row>
    <row r="172" spans="1:17" ht="13.5" thickBot="1">
      <c r="A172" s="41">
        <v>6</v>
      </c>
      <c r="B172" s="42"/>
      <c r="C172" s="42"/>
      <c r="D172" s="43">
        <f t="shared" si="39"/>
        <v>0</v>
      </c>
      <c r="E172" s="44">
        <f t="shared" si="40"/>
        <v>0</v>
      </c>
      <c r="F172" s="45"/>
      <c r="G172" s="45"/>
      <c r="H172" s="45"/>
      <c r="I172" s="45"/>
      <c r="J172" s="45"/>
      <c r="K172" s="45"/>
      <c r="L172" s="45"/>
      <c r="M172" s="45"/>
      <c r="N172" s="45"/>
      <c r="O172" s="46">
        <f>(F172*Technik!$B$55+Technik!$B$56*G172+H172*Technik!$B$57+Technik!$B$58*I172+J172*Technik!$B$59+Technik!$B$60*K172+L172*Technik!$B$61+Technik!$B$62*M172+N172*Technik!$B$63)*$E$175/25</f>
        <v>0</v>
      </c>
      <c r="P172" s="39">
        <f t="shared" si="41"/>
        <v>0</v>
      </c>
      <c r="Q172" s="40">
        <f t="shared" si="42"/>
        <v>0</v>
      </c>
    </row>
    <row r="173" spans="1:15" s="49" customFormat="1" ht="15.75">
      <c r="A173" s="47" t="str">
        <f>IF(OR(Q167&gt;C167,Q168&gt;C168,Q169&gt;C169,Q170&gt;C170,Q171&gt;C171,Q172&gt;C172),"Achtung ! - Die Höhe der Module übersteigt die verfügbare Wandhöhe ","   ")</f>
        <v>   </v>
      </c>
      <c r="B173" s="48"/>
      <c r="C173" s="48"/>
      <c r="E173" s="50"/>
      <c r="F173" s="51"/>
      <c r="G173" s="50"/>
      <c r="H173" s="50"/>
      <c r="I173" s="50"/>
      <c r="J173" s="50"/>
      <c r="K173" s="50"/>
      <c r="L173" s="50"/>
      <c r="M173" s="50"/>
      <c r="N173" s="52"/>
      <c r="O173" s="53">
        <v>0</v>
      </c>
    </row>
    <row r="174" spans="1:14" ht="15.75">
      <c r="A174" s="47" t="str">
        <f>IF(OR(P168&gt;B168,P169&gt;B169,P170&gt;B170,P171&gt;B171,P172&gt;B172,P167&gt;B167),"Achtung ! - Die Länge der Module übersteigt die verfügbare Wandlänge ","   ")</f>
        <v>   </v>
      </c>
      <c r="B174" s="20"/>
      <c r="E174" s="54"/>
      <c r="N174" s="55"/>
    </row>
    <row r="175" spans="1:14" ht="12.75">
      <c r="A175" s="56"/>
      <c r="B175" s="20"/>
      <c r="D175" s="57" t="s">
        <v>164</v>
      </c>
      <c r="E175" s="58">
        <f>(Projektdaten!$B$37+Projektdaten!$F$37)/2-Raumliste!D17</f>
        <v>42.5</v>
      </c>
      <c r="L175" s="59"/>
      <c r="N175" s="60"/>
    </row>
    <row r="176" spans="1:12" ht="12.75">
      <c r="A176" s="20"/>
      <c r="B176" s="20"/>
      <c r="D176" s="57" t="s">
        <v>165</v>
      </c>
      <c r="E176" s="61" t="str">
        <f>Raumliste!F17</f>
        <v> </v>
      </c>
      <c r="L176" s="62"/>
    </row>
    <row r="177" spans="1:16" ht="12.75" customHeight="1">
      <c r="A177" s="47"/>
      <c r="B177" s="20"/>
      <c r="D177" s="57" t="s">
        <v>166</v>
      </c>
      <c r="E177" s="63">
        <f>SUM(O167:O172)</f>
        <v>0</v>
      </c>
      <c r="L177" s="62"/>
      <c r="N177" s="57" t="s">
        <v>168</v>
      </c>
      <c r="O177" s="64">
        <f>SUM(E167:E172)</f>
        <v>0</v>
      </c>
      <c r="P177" s="65"/>
    </row>
    <row r="178" spans="3:16" ht="12.75">
      <c r="C178" s="20"/>
      <c r="D178" s="57" t="s">
        <v>167</v>
      </c>
      <c r="E178" s="66" t="str">
        <f>IF(E176=" "," ",E177-E176)</f>
        <v> </v>
      </c>
      <c r="J178" s="65"/>
      <c r="M178" s="57"/>
      <c r="N178" s="57" t="s">
        <v>169</v>
      </c>
      <c r="O178" s="67">
        <f>SUM(D167:D172)</f>
        <v>0</v>
      </c>
      <c r="P178" s="56"/>
    </row>
    <row r="179" spans="3:16" ht="12.75">
      <c r="C179" s="21"/>
      <c r="E179" s="20"/>
      <c r="L179" s="68"/>
      <c r="M179" s="56"/>
      <c r="N179" s="56"/>
      <c r="O179" s="56"/>
      <c r="P179" s="69"/>
    </row>
    <row r="180" spans="1:5" ht="19.5" customHeight="1">
      <c r="A180" s="24" t="s">
        <v>140</v>
      </c>
      <c r="B180" s="25">
        <f>IF(ISBLANK(Raumliste!$A$18),"",Raumliste!$A$18)</f>
      </c>
      <c r="C180" s="26" t="str">
        <f>IF(ISBLANK(Raumliste!$B$18),"  ",Raumliste!$B$18)</f>
        <v>  </v>
      </c>
      <c r="E180" s="20"/>
    </row>
    <row r="181" ht="7.5" customHeight="1" thickBot="1"/>
    <row r="182" spans="1:15" s="32" customFormat="1" ht="45.75" customHeight="1" thickBot="1">
      <c r="A182" s="27" t="s">
        <v>144</v>
      </c>
      <c r="B182" s="28" t="s">
        <v>145</v>
      </c>
      <c r="C182" s="28" t="s">
        <v>170</v>
      </c>
      <c r="D182" s="29" t="s">
        <v>152</v>
      </c>
      <c r="E182" s="29" t="s">
        <v>153</v>
      </c>
      <c r="F182" s="30" t="s">
        <v>154</v>
      </c>
      <c r="G182" s="29" t="s">
        <v>155</v>
      </c>
      <c r="H182" s="29" t="s">
        <v>156</v>
      </c>
      <c r="I182" s="29" t="s">
        <v>157</v>
      </c>
      <c r="J182" s="29" t="s">
        <v>158</v>
      </c>
      <c r="K182" s="29" t="s">
        <v>159</v>
      </c>
      <c r="L182" s="29" t="s">
        <v>160</v>
      </c>
      <c r="M182" s="29" t="s">
        <v>161</v>
      </c>
      <c r="N182" s="29" t="s">
        <v>162</v>
      </c>
      <c r="O182" s="31" t="s">
        <v>163</v>
      </c>
    </row>
    <row r="183" spans="1:17" ht="13.5" thickTop="1">
      <c r="A183" s="33">
        <v>1</v>
      </c>
      <c r="B183" s="34"/>
      <c r="C183" s="34"/>
      <c r="D183" s="35">
        <f aca="true" t="shared" si="43" ref="D183:D188">SUM(F183:N183)</f>
        <v>0</v>
      </c>
      <c r="E183" s="36">
        <f aca="true" t="shared" si="44" ref="E183:E188">0.56*F183+G183*0.78+H183+I183*1.07+J183*1.5+K183*1.93+L183*1.59+M183*2.23+N183*2.86</f>
        <v>0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8">
        <f>(F183*Technik!$B$55+Technik!$B$56*G183+H183*Technik!$B$57+Technik!$B$58*I183+J183*Technik!$B$59+Technik!$B$60*K183+L183*Technik!$B$61+Technik!$B$62*M183+N183*Technik!$B$63)*$E$191/25</f>
        <v>0</v>
      </c>
      <c r="P183" s="39">
        <f aca="true" t="shared" si="45" ref="P183:P188">0.9*(F183+I183+L183)+1.2*(G183+J183+M183)+1.5*(H183+K183+N183)</f>
        <v>0</v>
      </c>
      <c r="Q183" s="40">
        <f aca="true" t="shared" si="46" ref="Q183:Q188">IF(OR(N183&gt;0,M183&gt;0,L183&gt;0),2.25,IF(OR(K183&gt;0,J183&gt;0,I183&gt;0),1.55,IF(OR(H183&gt;0,G183&gt;0,F183&gt;0),1,0)))</f>
        <v>0</v>
      </c>
    </row>
    <row r="184" spans="1:17" ht="12.75">
      <c r="A184" s="33">
        <v>2</v>
      </c>
      <c r="B184" s="34"/>
      <c r="C184" s="34"/>
      <c r="D184" s="35">
        <f t="shared" si="43"/>
        <v>0</v>
      </c>
      <c r="E184" s="36">
        <f t="shared" si="44"/>
        <v>0</v>
      </c>
      <c r="F184" s="37"/>
      <c r="G184" s="37"/>
      <c r="H184" s="37"/>
      <c r="I184" s="37"/>
      <c r="J184" s="37"/>
      <c r="K184" s="37"/>
      <c r="L184" s="37"/>
      <c r="M184" s="37"/>
      <c r="N184" s="37"/>
      <c r="O184" s="38">
        <f>(F184*Technik!$B$55+Technik!$B$56*G184+H184*Technik!$B$57+Technik!$B$58*I184+J184*Technik!$B$59+Technik!$B$60*K184+L184*Technik!$B$61+Technik!$B$62*M184+N184*Technik!$B$63)*$E$191/25</f>
        <v>0</v>
      </c>
      <c r="P184" s="39">
        <f t="shared" si="45"/>
        <v>0</v>
      </c>
      <c r="Q184" s="40">
        <f t="shared" si="46"/>
        <v>0</v>
      </c>
    </row>
    <row r="185" spans="1:17" ht="12.75">
      <c r="A185" s="33">
        <v>3</v>
      </c>
      <c r="B185" s="34"/>
      <c r="C185" s="34"/>
      <c r="D185" s="35">
        <f t="shared" si="43"/>
        <v>0</v>
      </c>
      <c r="E185" s="36">
        <f t="shared" si="44"/>
        <v>0</v>
      </c>
      <c r="F185" s="37"/>
      <c r="G185" s="37"/>
      <c r="H185" s="37"/>
      <c r="I185" s="37"/>
      <c r="J185" s="37"/>
      <c r="K185" s="37"/>
      <c r="L185" s="37"/>
      <c r="M185" s="37"/>
      <c r="N185" s="37"/>
      <c r="O185" s="38">
        <f>(F185*Technik!$B$55+Technik!$B$56*G185+H185*Technik!$B$57+Technik!$B$58*I185+J185*Technik!$B$59+Technik!$B$60*K185+L185*Technik!$B$61+Technik!$B$62*M185+N185*Technik!$B$63)*$E$191/25</f>
        <v>0</v>
      </c>
      <c r="P185" s="39">
        <f t="shared" si="45"/>
        <v>0</v>
      </c>
      <c r="Q185" s="40">
        <f t="shared" si="46"/>
        <v>0</v>
      </c>
    </row>
    <row r="186" spans="1:17" ht="12.75">
      <c r="A186" s="33">
        <v>4</v>
      </c>
      <c r="B186" s="34"/>
      <c r="C186" s="34"/>
      <c r="D186" s="35">
        <f t="shared" si="43"/>
        <v>0</v>
      </c>
      <c r="E186" s="36">
        <f t="shared" si="44"/>
        <v>0</v>
      </c>
      <c r="F186" s="37"/>
      <c r="G186" s="37"/>
      <c r="H186" s="37"/>
      <c r="I186" s="37"/>
      <c r="J186" s="37"/>
      <c r="K186" s="37"/>
      <c r="L186" s="37"/>
      <c r="M186" s="37"/>
      <c r="N186" s="37"/>
      <c r="O186" s="38">
        <f>(F186*Technik!$B$55+Technik!$B$56*G186+H186*Technik!$B$57+Technik!$B$58*I186+J186*Technik!$B$59+Technik!$B$60*K186+L186*Technik!$B$61+Technik!$B$62*M186+N186*Technik!$B$63)*$E$191/25</f>
        <v>0</v>
      </c>
      <c r="P186" s="39">
        <f t="shared" si="45"/>
        <v>0</v>
      </c>
      <c r="Q186" s="40">
        <f t="shared" si="46"/>
        <v>0</v>
      </c>
    </row>
    <row r="187" spans="1:17" ht="12.75">
      <c r="A187" s="33">
        <v>5</v>
      </c>
      <c r="B187" s="34"/>
      <c r="C187" s="34"/>
      <c r="D187" s="35">
        <f t="shared" si="43"/>
        <v>0</v>
      </c>
      <c r="E187" s="36">
        <f t="shared" si="44"/>
        <v>0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8">
        <f>(F187*Technik!$B$55+Technik!$B$56*G187+H187*Technik!$B$57+Technik!$B$58*I187+J187*Technik!$B$59+Technik!$B$60*K187+L187*Technik!$B$61+Technik!$B$62*M187+N187*Technik!$B$63)*$E$191/25</f>
        <v>0</v>
      </c>
      <c r="P187" s="39">
        <f t="shared" si="45"/>
        <v>0</v>
      </c>
      <c r="Q187" s="40">
        <f t="shared" si="46"/>
        <v>0</v>
      </c>
    </row>
    <row r="188" spans="1:17" ht="13.5" thickBot="1">
      <c r="A188" s="41">
        <v>6</v>
      </c>
      <c r="B188" s="42"/>
      <c r="C188" s="42"/>
      <c r="D188" s="43">
        <f t="shared" si="43"/>
        <v>0</v>
      </c>
      <c r="E188" s="44">
        <f t="shared" si="44"/>
        <v>0</v>
      </c>
      <c r="F188" s="45"/>
      <c r="G188" s="45"/>
      <c r="H188" s="45"/>
      <c r="I188" s="45"/>
      <c r="J188" s="45"/>
      <c r="K188" s="45"/>
      <c r="L188" s="45"/>
      <c r="M188" s="45"/>
      <c r="N188" s="45"/>
      <c r="O188" s="46">
        <f>(F188*Technik!$B$55+Technik!$B$56*G188+H188*Technik!$B$57+Technik!$B$58*I188+J188*Technik!$B$59+Technik!$B$60*K188+L188*Technik!$B$61+Technik!$B$62*M188+N188*Technik!$B$63)*$E$191/25</f>
        <v>0</v>
      </c>
      <c r="P188" s="39">
        <f t="shared" si="45"/>
        <v>0</v>
      </c>
      <c r="Q188" s="40">
        <f t="shared" si="46"/>
        <v>0</v>
      </c>
    </row>
    <row r="189" spans="1:15" s="49" customFormat="1" ht="15.75">
      <c r="A189" s="47" t="str">
        <f>IF(OR(Q183&gt;C183,Q184&gt;C184,Q185&gt;C185,Q186&gt;C186,Q187&gt;C187,Q188&gt;C188),"Achtung ! - Die Höhe der Module übersteigt die verfügbare Wandhöhe ","   ")</f>
        <v>   </v>
      </c>
      <c r="B189" s="48"/>
      <c r="C189" s="48"/>
      <c r="E189" s="50"/>
      <c r="F189" s="51"/>
      <c r="G189" s="50"/>
      <c r="H189" s="50"/>
      <c r="I189" s="50"/>
      <c r="J189" s="50"/>
      <c r="K189" s="50"/>
      <c r="L189" s="50"/>
      <c r="M189" s="50"/>
      <c r="N189" s="52"/>
      <c r="O189" s="53">
        <v>1</v>
      </c>
    </row>
    <row r="190" spans="1:14" ht="15.75">
      <c r="A190" s="47" t="str">
        <f>IF(OR(P184&gt;B184,P185&gt;B185,P186&gt;B186,P187&gt;B187,P188&gt;B188,P183&gt;B183),"Achtung ! - Die Länge der Module übersteigt die verfügbare Wandlänge ","   ")</f>
        <v>   </v>
      </c>
      <c r="B190" s="20"/>
      <c r="E190" s="54"/>
      <c r="N190" s="55"/>
    </row>
    <row r="191" spans="1:14" ht="12.75">
      <c r="A191" s="56"/>
      <c r="B191" s="20"/>
      <c r="D191" s="57" t="s">
        <v>164</v>
      </c>
      <c r="E191" s="58">
        <f>(Projektdaten!$B$37+Projektdaten!$F$37)/2-Raumliste!D18</f>
        <v>42.5</v>
      </c>
      <c r="L191" s="59"/>
      <c r="N191" s="60"/>
    </row>
    <row r="192" spans="1:14" ht="12.75">
      <c r="A192" s="20"/>
      <c r="B192" s="20"/>
      <c r="D192" s="57" t="s">
        <v>165</v>
      </c>
      <c r="E192" s="61" t="str">
        <f>Raumliste!F18</f>
        <v> </v>
      </c>
      <c r="L192" s="62"/>
      <c r="N192" s="55"/>
    </row>
    <row r="193" spans="1:16" ht="12.75" customHeight="1">
      <c r="A193" s="47"/>
      <c r="B193" s="20"/>
      <c r="D193" s="57" t="s">
        <v>166</v>
      </c>
      <c r="E193" s="63">
        <f>SUM(O183:O188)</f>
        <v>0</v>
      </c>
      <c r="L193" s="62"/>
      <c r="N193" s="57" t="s">
        <v>168</v>
      </c>
      <c r="O193" s="64">
        <f>SUM(E183:E188)</f>
        <v>0</v>
      </c>
      <c r="P193" s="65"/>
    </row>
    <row r="194" spans="3:16" ht="12.75">
      <c r="C194" s="20"/>
      <c r="D194" s="57" t="s">
        <v>167</v>
      </c>
      <c r="E194" s="66" t="str">
        <f>IF(E192=" "," ",E193-E192)</f>
        <v> </v>
      </c>
      <c r="J194" s="65"/>
      <c r="M194" s="57"/>
      <c r="N194" s="57" t="s">
        <v>169</v>
      </c>
      <c r="O194" s="67">
        <f>SUM(D183:D188)</f>
        <v>0</v>
      </c>
      <c r="P194" s="56"/>
    </row>
    <row r="195" spans="3:16" ht="12.75">
      <c r="C195" s="21"/>
      <c r="E195" s="20"/>
      <c r="L195" s="68"/>
      <c r="M195" s="56"/>
      <c r="N195" s="56"/>
      <c r="O195" s="56"/>
      <c r="P195" s="69"/>
    </row>
    <row r="196" spans="1:5" ht="19.5" customHeight="1">
      <c r="A196" s="24" t="s">
        <v>140</v>
      </c>
      <c r="B196" s="25">
        <f>IF(ISBLANK(Raumliste!$A$19),"",Raumliste!$A$19)</f>
      </c>
      <c r="C196" s="26" t="str">
        <f>IF(ISBLANK(Raumliste!$B$19),"  ",Raumliste!$B$19)</f>
        <v>  </v>
      </c>
      <c r="E196" s="20"/>
    </row>
    <row r="197" ht="7.5" customHeight="1" thickBot="1"/>
    <row r="198" spans="1:15" s="32" customFormat="1" ht="45.75" customHeight="1" thickBot="1">
      <c r="A198" s="27" t="s">
        <v>144</v>
      </c>
      <c r="B198" s="28" t="s">
        <v>145</v>
      </c>
      <c r="C198" s="28" t="s">
        <v>170</v>
      </c>
      <c r="D198" s="29" t="s">
        <v>152</v>
      </c>
      <c r="E198" s="29" t="s">
        <v>153</v>
      </c>
      <c r="F198" s="30" t="s">
        <v>154</v>
      </c>
      <c r="G198" s="29" t="s">
        <v>155</v>
      </c>
      <c r="H198" s="29" t="s">
        <v>156</v>
      </c>
      <c r="I198" s="29" t="s">
        <v>157</v>
      </c>
      <c r="J198" s="29" t="s">
        <v>158</v>
      </c>
      <c r="K198" s="29" t="s">
        <v>159</v>
      </c>
      <c r="L198" s="29" t="s">
        <v>160</v>
      </c>
      <c r="M198" s="29" t="s">
        <v>161</v>
      </c>
      <c r="N198" s="29" t="s">
        <v>162</v>
      </c>
      <c r="O198" s="31" t="s">
        <v>163</v>
      </c>
    </row>
    <row r="199" spans="1:17" ht="13.5" thickTop="1">
      <c r="A199" s="33">
        <v>1</v>
      </c>
      <c r="B199" s="34"/>
      <c r="C199" s="34"/>
      <c r="D199" s="35">
        <f aca="true" t="shared" si="47" ref="D199:D204">SUM(F199:N199)</f>
        <v>0</v>
      </c>
      <c r="E199" s="36">
        <f aca="true" t="shared" si="48" ref="E199:E204">0.56*F199+G199*0.78+H199+I199*1.07+J199*1.5+K199*1.93+L199*1.59+M199*2.23+N199*2.86</f>
        <v>0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8">
        <f>(F199*Technik!$B$55+Technik!$B$56*G199+H199*Technik!$B$57+Technik!$B$58*I199+J199*Technik!$B$59+Technik!$B$60*K199+L199*Technik!$B$61+Technik!$B$62*M199+N199*Technik!$B$63)*$E$207/25</f>
        <v>0</v>
      </c>
      <c r="P199" s="39">
        <f aca="true" t="shared" si="49" ref="P199:P204">0.9*(F199+I199+L199)+1.2*(G199+J199+M199)+1.5*(H199+K199+N199)</f>
        <v>0</v>
      </c>
      <c r="Q199" s="40">
        <f aca="true" t="shared" si="50" ref="Q199:Q204">IF(OR(N199&gt;0,M199&gt;0,L199&gt;0),2.25,IF(OR(K199&gt;0,J199&gt;0,I199&gt;0),1.55,IF(OR(H199&gt;0,G199&gt;0,F199&gt;0),1,0)))</f>
        <v>0</v>
      </c>
    </row>
    <row r="200" spans="1:17" ht="12.75">
      <c r="A200" s="33">
        <v>2</v>
      </c>
      <c r="B200" s="34"/>
      <c r="C200" s="34"/>
      <c r="D200" s="35">
        <f t="shared" si="47"/>
        <v>0</v>
      </c>
      <c r="E200" s="36">
        <f t="shared" si="48"/>
        <v>0</v>
      </c>
      <c r="F200" s="37"/>
      <c r="G200" s="37"/>
      <c r="H200" s="37"/>
      <c r="I200" s="37"/>
      <c r="J200" s="37"/>
      <c r="K200" s="37"/>
      <c r="L200" s="37"/>
      <c r="M200" s="37"/>
      <c r="N200" s="37"/>
      <c r="O200" s="38">
        <f>(F200*Technik!$B$55+Technik!$B$56*G200+H200*Technik!$B$57+Technik!$B$58*I200+J200*Technik!$B$59+Technik!$B$60*K200+L200*Technik!$B$61+Technik!$B$62*M200+N200*Technik!$B$63)*$E$207/25</f>
        <v>0</v>
      </c>
      <c r="P200" s="39">
        <f t="shared" si="49"/>
        <v>0</v>
      </c>
      <c r="Q200" s="40">
        <f t="shared" si="50"/>
        <v>0</v>
      </c>
    </row>
    <row r="201" spans="1:17" ht="12.75">
      <c r="A201" s="33">
        <v>3</v>
      </c>
      <c r="B201" s="34"/>
      <c r="C201" s="34"/>
      <c r="D201" s="35">
        <f t="shared" si="47"/>
        <v>0</v>
      </c>
      <c r="E201" s="36">
        <f t="shared" si="48"/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8">
        <f>(F201*Technik!$B$55+Technik!$B$56*G201+H201*Technik!$B$57+Technik!$B$58*I201+J201*Technik!$B$59+Technik!$B$60*K201+L201*Technik!$B$61+Technik!$B$62*M201+N201*Technik!$B$63)*$E$207/25</f>
        <v>0</v>
      </c>
      <c r="P201" s="39">
        <f t="shared" si="49"/>
        <v>0</v>
      </c>
      <c r="Q201" s="40">
        <f t="shared" si="50"/>
        <v>0</v>
      </c>
    </row>
    <row r="202" spans="1:17" ht="12.75">
      <c r="A202" s="33">
        <v>4</v>
      </c>
      <c r="B202" s="34"/>
      <c r="C202" s="34"/>
      <c r="D202" s="35">
        <f t="shared" si="47"/>
        <v>0</v>
      </c>
      <c r="E202" s="36">
        <f t="shared" si="48"/>
        <v>0</v>
      </c>
      <c r="F202" s="37"/>
      <c r="G202" s="37"/>
      <c r="H202" s="37"/>
      <c r="I202" s="37"/>
      <c r="J202" s="37"/>
      <c r="K202" s="37"/>
      <c r="L202" s="37"/>
      <c r="M202" s="37"/>
      <c r="N202" s="37"/>
      <c r="O202" s="38">
        <f>(F202*Technik!$B$55+Technik!$B$56*G202+H202*Technik!$B$57+Technik!$B$58*I202+J202*Technik!$B$59+Technik!$B$60*K202+L202*Technik!$B$61+Technik!$B$62*M202+N202*Technik!$B$63)*$E$207/25</f>
        <v>0</v>
      </c>
      <c r="P202" s="39">
        <f t="shared" si="49"/>
        <v>0</v>
      </c>
      <c r="Q202" s="40">
        <f t="shared" si="50"/>
        <v>0</v>
      </c>
    </row>
    <row r="203" spans="1:17" ht="12.75">
      <c r="A203" s="33">
        <v>5</v>
      </c>
      <c r="B203" s="34"/>
      <c r="C203" s="34"/>
      <c r="D203" s="35">
        <f t="shared" si="47"/>
        <v>0</v>
      </c>
      <c r="E203" s="36">
        <f t="shared" si="48"/>
        <v>0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8">
        <f>(F203*Technik!$B$55+Technik!$B$56*G203+H203*Technik!$B$57+Technik!$B$58*I203+J203*Technik!$B$59+Technik!$B$60*K203+L203*Technik!$B$61+Technik!$B$62*M203+N203*Technik!$B$63)*$E$207/25</f>
        <v>0</v>
      </c>
      <c r="P203" s="39">
        <f t="shared" si="49"/>
        <v>0</v>
      </c>
      <c r="Q203" s="40">
        <f t="shared" si="50"/>
        <v>0</v>
      </c>
    </row>
    <row r="204" spans="1:17" ht="13.5" thickBot="1">
      <c r="A204" s="41">
        <v>6</v>
      </c>
      <c r="B204" s="42"/>
      <c r="C204" s="42"/>
      <c r="D204" s="43">
        <f t="shared" si="47"/>
        <v>0</v>
      </c>
      <c r="E204" s="44">
        <f t="shared" si="48"/>
        <v>0</v>
      </c>
      <c r="F204" s="45"/>
      <c r="G204" s="45"/>
      <c r="H204" s="45"/>
      <c r="I204" s="45"/>
      <c r="J204" s="45"/>
      <c r="K204" s="45"/>
      <c r="L204" s="45"/>
      <c r="M204" s="45"/>
      <c r="N204" s="45"/>
      <c r="O204" s="46">
        <f>(F204*Technik!$B$55+Technik!$B$56*G204+H204*Technik!$B$57+Technik!$B$58*I204+J204*Technik!$B$59+Technik!$B$60*K204+L204*Technik!$B$61+Technik!$B$62*M204+N204*Technik!$B$63)*$E$207/25</f>
        <v>0</v>
      </c>
      <c r="P204" s="39">
        <f t="shared" si="49"/>
        <v>0</v>
      </c>
      <c r="Q204" s="40">
        <f t="shared" si="50"/>
        <v>0</v>
      </c>
    </row>
    <row r="205" spans="1:15" s="49" customFormat="1" ht="15.75">
      <c r="A205" s="47" t="str">
        <f>IF(OR(Q199&gt;C199,Q200&gt;C200,Q201&gt;C201,Q202&gt;C202,Q203&gt;C203,Q204&gt;C204),"Achtung ! - Die Höhe der Module übersteigt die verfügbare Wandhöhe ","   ")</f>
        <v>   </v>
      </c>
      <c r="B205" s="48"/>
      <c r="C205" s="48"/>
      <c r="E205" s="50"/>
      <c r="F205" s="51"/>
      <c r="G205" s="50"/>
      <c r="H205" s="50"/>
      <c r="I205" s="50"/>
      <c r="J205" s="50"/>
      <c r="K205" s="50"/>
      <c r="L205" s="50"/>
      <c r="M205" s="50"/>
      <c r="N205" s="52"/>
      <c r="O205" s="53">
        <v>0</v>
      </c>
    </row>
    <row r="206" spans="1:14" ht="15.75">
      <c r="A206" s="47" t="str">
        <f>IF(OR(P200&gt;B200,P201&gt;B201,P202&gt;B202,P203&gt;B203,P204&gt;B204,P199&gt;B199),"Achtung ! - Die Länge der Module übersteigt die verfügbare Wandlänge ","   ")</f>
        <v>   </v>
      </c>
      <c r="B206" s="20"/>
      <c r="E206" s="54"/>
      <c r="N206" s="55"/>
    </row>
    <row r="207" spans="1:14" ht="12.75">
      <c r="A207" s="56"/>
      <c r="B207" s="20"/>
      <c r="D207" s="57" t="s">
        <v>164</v>
      </c>
      <c r="E207" s="58">
        <f>(Projektdaten!$B$37+Projektdaten!$F$37)/2-Raumliste!D19</f>
        <v>42.5</v>
      </c>
      <c r="L207" s="59"/>
      <c r="N207" s="60"/>
    </row>
    <row r="208" spans="1:14" ht="12.75">
      <c r="A208" s="20"/>
      <c r="B208" s="20"/>
      <c r="D208" s="57" t="s">
        <v>165</v>
      </c>
      <c r="E208" s="61" t="str">
        <f>Raumliste!F19</f>
        <v> </v>
      </c>
      <c r="L208" s="62"/>
      <c r="N208" s="55"/>
    </row>
    <row r="209" spans="1:16" ht="12.75" customHeight="1">
      <c r="A209" s="47"/>
      <c r="B209" s="20"/>
      <c r="D209" s="57" t="s">
        <v>166</v>
      </c>
      <c r="E209" s="63">
        <f>SUM(O199:O204)</f>
        <v>0</v>
      </c>
      <c r="L209" s="62"/>
      <c r="N209" s="57" t="s">
        <v>168</v>
      </c>
      <c r="O209" s="64">
        <f>SUM(E199:E204)</f>
        <v>0</v>
      </c>
      <c r="P209" s="65"/>
    </row>
    <row r="210" spans="3:16" ht="12.75">
      <c r="C210" s="20"/>
      <c r="D210" s="57" t="s">
        <v>167</v>
      </c>
      <c r="E210" s="66" t="str">
        <f>IF(E208=" "," ",E209-E208)</f>
        <v> </v>
      </c>
      <c r="J210" s="65"/>
      <c r="M210" s="57"/>
      <c r="N210" s="57" t="s">
        <v>169</v>
      </c>
      <c r="O210" s="67">
        <f>SUM(D199:D204)</f>
        <v>0</v>
      </c>
      <c r="P210" s="56"/>
    </row>
    <row r="211" spans="3:16" ht="12.75">
      <c r="C211" s="21"/>
      <c r="E211" s="20"/>
      <c r="L211" s="68"/>
      <c r="M211" s="56"/>
      <c r="N211" s="56"/>
      <c r="O211" s="56"/>
      <c r="P211" s="69"/>
    </row>
    <row r="212" spans="1:5" ht="19.5" customHeight="1">
      <c r="A212" s="24" t="s">
        <v>140</v>
      </c>
      <c r="B212" s="25">
        <f>IF(ISBLANK(Raumliste!$A$20),"",Raumliste!$A$20)</f>
      </c>
      <c r="C212" s="26" t="str">
        <f>IF(ISBLANK(Raumliste!$B$20),"  ",Raumliste!$B$20)</f>
        <v>  </v>
      </c>
      <c r="D212" s="71"/>
      <c r="E212" s="20"/>
    </row>
    <row r="213" ht="7.5" customHeight="1" thickBot="1"/>
    <row r="214" spans="1:15" s="32" customFormat="1" ht="45.75" customHeight="1" thickBot="1">
      <c r="A214" s="27" t="s">
        <v>144</v>
      </c>
      <c r="B214" s="28" t="s">
        <v>145</v>
      </c>
      <c r="C214" s="28" t="s">
        <v>170</v>
      </c>
      <c r="D214" s="29" t="s">
        <v>152</v>
      </c>
      <c r="E214" s="29" t="s">
        <v>153</v>
      </c>
      <c r="F214" s="30" t="s">
        <v>154</v>
      </c>
      <c r="G214" s="29" t="s">
        <v>155</v>
      </c>
      <c r="H214" s="29" t="s">
        <v>156</v>
      </c>
      <c r="I214" s="29" t="s">
        <v>157</v>
      </c>
      <c r="J214" s="29" t="s">
        <v>158</v>
      </c>
      <c r="K214" s="29" t="s">
        <v>159</v>
      </c>
      <c r="L214" s="29" t="s">
        <v>160</v>
      </c>
      <c r="M214" s="29" t="s">
        <v>161</v>
      </c>
      <c r="N214" s="29" t="s">
        <v>162</v>
      </c>
      <c r="O214" s="31" t="s">
        <v>163</v>
      </c>
    </row>
    <row r="215" spans="1:17" ht="13.5" thickTop="1">
      <c r="A215" s="33">
        <v>1</v>
      </c>
      <c r="B215" s="34"/>
      <c r="C215" s="34"/>
      <c r="D215" s="35">
        <f aca="true" t="shared" si="51" ref="D215:D220">SUM(F215:N215)</f>
        <v>0</v>
      </c>
      <c r="E215" s="36">
        <f aca="true" t="shared" si="52" ref="E215:E220">0.56*F215+G215*0.78+H215+I215*1.07+J215*1.5+K215*1.93+L215*1.59+M215*2.23+N215*2.86</f>
        <v>0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8">
        <f>(F215*Technik!$B$55+Technik!$B$56*G215+H215*Technik!$B$57+Technik!$B$58*I215+J215*Technik!$B$59+Technik!$B$60*K215+L215*Technik!$B$61+Technik!$B$62*M215+N215*Technik!$B$63)*$E$223/25</f>
        <v>0</v>
      </c>
      <c r="P215" s="39">
        <f aca="true" t="shared" si="53" ref="P215:P220">0.9*(F215+I215+L215)+1.2*(G215+J215+M215)+1.5*(H215+K215+N215)</f>
        <v>0</v>
      </c>
      <c r="Q215" s="40">
        <f aca="true" t="shared" si="54" ref="Q215:Q220">IF(OR(N215&gt;0,M215&gt;0,L215&gt;0),2.25,IF(OR(K215&gt;0,J215&gt;0,I215&gt;0),1.55,IF(OR(H215&gt;0,G215&gt;0,F215&gt;0),1,0)))</f>
        <v>0</v>
      </c>
    </row>
    <row r="216" spans="1:17" ht="12.75">
      <c r="A216" s="33">
        <v>2</v>
      </c>
      <c r="B216" s="34"/>
      <c r="C216" s="34"/>
      <c r="D216" s="35">
        <f t="shared" si="51"/>
        <v>0</v>
      </c>
      <c r="E216" s="36">
        <f t="shared" si="52"/>
        <v>0</v>
      </c>
      <c r="F216" s="37"/>
      <c r="G216" s="37"/>
      <c r="H216" s="37"/>
      <c r="I216" s="37"/>
      <c r="J216" s="37"/>
      <c r="K216" s="37"/>
      <c r="L216" s="37"/>
      <c r="M216" s="37"/>
      <c r="N216" s="37"/>
      <c r="O216" s="38">
        <f>(F216*Technik!$B$55+Technik!$B$56*G216+H216*Technik!$B$57+Technik!$B$58*I216+J216*Technik!$B$59+Technik!$B$60*K216+L216*Technik!$B$61+Technik!$B$62*M216+N216*Technik!$B$63)*$E$223/25</f>
        <v>0</v>
      </c>
      <c r="P216" s="39">
        <f t="shared" si="53"/>
        <v>0</v>
      </c>
      <c r="Q216" s="40">
        <f t="shared" si="54"/>
        <v>0</v>
      </c>
    </row>
    <row r="217" spans="1:17" ht="12.75">
      <c r="A217" s="33">
        <v>3</v>
      </c>
      <c r="B217" s="34"/>
      <c r="C217" s="34"/>
      <c r="D217" s="35">
        <f t="shared" si="51"/>
        <v>0</v>
      </c>
      <c r="E217" s="36">
        <f t="shared" si="52"/>
        <v>0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8">
        <f>(F217*Technik!$B$55+Technik!$B$56*G217+H217*Technik!$B$57+Technik!$B$58*I217+J217*Technik!$B$59+Technik!$B$60*K217+L217*Technik!$B$61+Technik!$B$62*M217+N217*Technik!$B$63)*$E$223/25</f>
        <v>0</v>
      </c>
      <c r="P217" s="39">
        <f t="shared" si="53"/>
        <v>0</v>
      </c>
      <c r="Q217" s="40">
        <f t="shared" si="54"/>
        <v>0</v>
      </c>
    </row>
    <row r="218" spans="1:17" ht="12.75">
      <c r="A218" s="33">
        <v>4</v>
      </c>
      <c r="B218" s="34"/>
      <c r="C218" s="34"/>
      <c r="D218" s="35">
        <f t="shared" si="51"/>
        <v>0</v>
      </c>
      <c r="E218" s="36">
        <f t="shared" si="52"/>
        <v>0</v>
      </c>
      <c r="F218" s="37"/>
      <c r="G218" s="37"/>
      <c r="H218" s="37"/>
      <c r="I218" s="37"/>
      <c r="J218" s="37"/>
      <c r="K218" s="37"/>
      <c r="L218" s="37"/>
      <c r="M218" s="37"/>
      <c r="N218" s="37"/>
      <c r="O218" s="38">
        <f>(F218*Technik!$B$55+Technik!$B$56*G218+H218*Technik!$B$57+Technik!$B$58*I218+J218*Technik!$B$59+Technik!$B$60*K218+L218*Technik!$B$61+Technik!$B$62*M218+N218*Technik!$B$63)*$E$223/25</f>
        <v>0</v>
      </c>
      <c r="P218" s="39">
        <f t="shared" si="53"/>
        <v>0</v>
      </c>
      <c r="Q218" s="40">
        <f t="shared" si="54"/>
        <v>0</v>
      </c>
    </row>
    <row r="219" spans="1:17" ht="12.75">
      <c r="A219" s="33">
        <v>5</v>
      </c>
      <c r="B219" s="34"/>
      <c r="C219" s="34"/>
      <c r="D219" s="35">
        <f t="shared" si="51"/>
        <v>0</v>
      </c>
      <c r="E219" s="36">
        <f t="shared" si="52"/>
        <v>0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8">
        <f>(F219*Technik!$B$55+Technik!$B$56*G219+H219*Technik!$B$57+Technik!$B$58*I219+J219*Technik!$B$59+Technik!$B$60*K219+L219*Technik!$B$61+Technik!$B$62*M219+N219*Technik!$B$63)*$E$223/25</f>
        <v>0</v>
      </c>
      <c r="P219" s="39">
        <f t="shared" si="53"/>
        <v>0</v>
      </c>
      <c r="Q219" s="40">
        <f t="shared" si="54"/>
        <v>0</v>
      </c>
    </row>
    <row r="220" spans="1:17" ht="13.5" thickBot="1">
      <c r="A220" s="41">
        <v>6</v>
      </c>
      <c r="B220" s="42"/>
      <c r="C220" s="42"/>
      <c r="D220" s="43">
        <f t="shared" si="51"/>
        <v>0</v>
      </c>
      <c r="E220" s="44">
        <f t="shared" si="52"/>
        <v>0</v>
      </c>
      <c r="F220" s="45"/>
      <c r="G220" s="45"/>
      <c r="H220" s="45"/>
      <c r="I220" s="45"/>
      <c r="J220" s="45"/>
      <c r="K220" s="45"/>
      <c r="L220" s="45"/>
      <c r="M220" s="45"/>
      <c r="N220" s="45"/>
      <c r="O220" s="46">
        <f>(F220*Technik!$B$55+Technik!$B$56*G220+H220*Technik!$B$57+Technik!$B$58*I220+J220*Technik!$B$59+Technik!$B$60*K220+L220*Technik!$B$61+Technik!$B$62*M220+N220*Technik!$B$63)*$E$223/25</f>
        <v>0</v>
      </c>
      <c r="P220" s="39">
        <f t="shared" si="53"/>
        <v>0</v>
      </c>
      <c r="Q220" s="40">
        <f t="shared" si="54"/>
        <v>0</v>
      </c>
    </row>
    <row r="221" spans="1:15" s="49" customFormat="1" ht="15.75">
      <c r="A221" s="47" t="str">
        <f>IF(OR(Q215&gt;C215,Q216&gt;C216,Q217&gt;C217,Q218&gt;C218,Q219&gt;C219,Q220&gt;C220),"Achtung ! - Die Höhe der Module übersteigt die verfügbare Wandhöhe ","   ")</f>
        <v>   </v>
      </c>
      <c r="B221" s="48"/>
      <c r="C221" s="48"/>
      <c r="E221" s="50"/>
      <c r="F221" s="51"/>
      <c r="G221" s="50"/>
      <c r="H221" s="50"/>
      <c r="I221" s="50"/>
      <c r="J221" s="50"/>
      <c r="K221" s="50"/>
      <c r="L221" s="50"/>
      <c r="M221" s="50"/>
      <c r="N221" s="52"/>
      <c r="O221" s="53">
        <v>1</v>
      </c>
    </row>
    <row r="222" spans="1:14" ht="15.75">
      <c r="A222" s="47" t="str">
        <f>IF(OR(P216&gt;B216,P217&gt;B217,P218&gt;B218,P219&gt;B219,P220&gt;B220,P215&gt;B215),"Achtung ! - Die Länge der Module übersteigt die verfügbare Wandlänge ","   ")</f>
        <v>   </v>
      </c>
      <c r="B222" s="20"/>
      <c r="E222" s="54"/>
      <c r="N222" s="55"/>
    </row>
    <row r="223" spans="1:14" ht="12.75">
      <c r="A223" s="56"/>
      <c r="B223" s="20"/>
      <c r="D223" s="57" t="s">
        <v>164</v>
      </c>
      <c r="E223" s="58">
        <f>(Projektdaten!$B$37+Projektdaten!$F$37)/2-Raumliste!D20</f>
        <v>42.5</v>
      </c>
      <c r="L223" s="59"/>
      <c r="N223" s="60"/>
    </row>
    <row r="224" spans="1:14" ht="12.75">
      <c r="A224" s="20"/>
      <c r="B224" s="20"/>
      <c r="D224" s="57" t="s">
        <v>165</v>
      </c>
      <c r="E224" s="61" t="str">
        <f>Raumliste!F20</f>
        <v> </v>
      </c>
      <c r="L224" s="62"/>
      <c r="N224" s="55"/>
    </row>
    <row r="225" spans="1:16" ht="12.75" customHeight="1">
      <c r="A225" s="47"/>
      <c r="B225" s="20"/>
      <c r="D225" s="57" t="s">
        <v>166</v>
      </c>
      <c r="E225" s="63">
        <f>SUM(O215:O220)</f>
        <v>0</v>
      </c>
      <c r="L225" s="62"/>
      <c r="N225" s="57" t="s">
        <v>168</v>
      </c>
      <c r="O225" s="64">
        <f>SUM(E215:E220)</f>
        <v>0</v>
      </c>
      <c r="P225" s="65"/>
    </row>
    <row r="226" spans="3:16" ht="12.75">
      <c r="C226" s="20"/>
      <c r="D226" s="57" t="s">
        <v>167</v>
      </c>
      <c r="E226" s="66" t="str">
        <f>IF(E224=" "," ",E225-E224)</f>
        <v> </v>
      </c>
      <c r="J226" s="65"/>
      <c r="M226" s="57"/>
      <c r="N226" s="57" t="s">
        <v>169</v>
      </c>
      <c r="O226" s="67">
        <f>SUM(D215:D220)</f>
        <v>0</v>
      </c>
      <c r="P226" s="56"/>
    </row>
    <row r="227" spans="3:16" ht="12.75">
      <c r="C227" s="21"/>
      <c r="E227" s="20"/>
      <c r="L227" s="68"/>
      <c r="M227" s="56"/>
      <c r="N227" s="56"/>
      <c r="O227" s="56"/>
      <c r="P227" s="69"/>
    </row>
    <row r="228" spans="1:5" ht="19.5" customHeight="1">
      <c r="A228" s="24" t="s">
        <v>140</v>
      </c>
      <c r="B228" s="25">
        <f>IF(ISBLANK(Raumliste!$A$21),"",Raumliste!$A$21)</f>
      </c>
      <c r="C228" s="26" t="str">
        <f>IF(ISBLANK(Raumliste!$B$21),"  ",Raumliste!$B$21)</f>
        <v>  </v>
      </c>
      <c r="E228" s="20"/>
    </row>
    <row r="229" ht="7.5" customHeight="1" thickBot="1"/>
    <row r="230" spans="1:15" s="32" customFormat="1" ht="45.75" customHeight="1" thickBot="1">
      <c r="A230" s="27" t="s">
        <v>144</v>
      </c>
      <c r="B230" s="28" t="s">
        <v>145</v>
      </c>
      <c r="C230" s="28" t="s">
        <v>170</v>
      </c>
      <c r="D230" s="29" t="s">
        <v>152</v>
      </c>
      <c r="E230" s="29" t="s">
        <v>153</v>
      </c>
      <c r="F230" s="30" t="s">
        <v>154</v>
      </c>
      <c r="G230" s="29" t="s">
        <v>155</v>
      </c>
      <c r="H230" s="29" t="s">
        <v>156</v>
      </c>
      <c r="I230" s="29" t="s">
        <v>157</v>
      </c>
      <c r="J230" s="29" t="s">
        <v>158</v>
      </c>
      <c r="K230" s="29" t="s">
        <v>159</v>
      </c>
      <c r="L230" s="29" t="s">
        <v>160</v>
      </c>
      <c r="M230" s="29" t="s">
        <v>161</v>
      </c>
      <c r="N230" s="29" t="s">
        <v>162</v>
      </c>
      <c r="O230" s="31" t="s">
        <v>163</v>
      </c>
    </row>
    <row r="231" spans="1:17" ht="13.5" thickTop="1">
      <c r="A231" s="33">
        <v>1</v>
      </c>
      <c r="B231" s="34"/>
      <c r="C231" s="34"/>
      <c r="D231" s="35">
        <f aca="true" t="shared" si="55" ref="D231:D236">SUM(F231:N231)</f>
        <v>0</v>
      </c>
      <c r="E231" s="36">
        <f aca="true" t="shared" si="56" ref="E231:E236">0.56*F231+G231*0.78+H231+I231*1.07+J231*1.5+K231*1.93+L231*1.59+M231*2.23+N231*2.86</f>
        <v>0</v>
      </c>
      <c r="F231" s="37"/>
      <c r="G231" s="37"/>
      <c r="H231" s="37"/>
      <c r="I231" s="37"/>
      <c r="J231" s="37"/>
      <c r="K231" s="37"/>
      <c r="L231" s="37"/>
      <c r="M231" s="37"/>
      <c r="N231" s="37"/>
      <c r="O231" s="38">
        <f>(F231*Technik!$B$55+Technik!$B$56*G231+H231*Technik!$B$57+Technik!$B$58*I231+J231*Technik!$B$59+Technik!$B$60*K231+L231*Technik!$B$61+Technik!$B$62*M231+N231*Technik!$B$63)*$E$239/25</f>
        <v>0</v>
      </c>
      <c r="P231" s="39">
        <f aca="true" t="shared" si="57" ref="P231:P236">0.9*(F231+I231+L231)+1.2*(G231+J231+M231)+1.5*(H231+K231+N231)</f>
        <v>0</v>
      </c>
      <c r="Q231" s="40">
        <f aca="true" t="shared" si="58" ref="Q231:Q236">IF(OR(N231&gt;0,M231&gt;0,L231&gt;0),2.25,IF(OR(K231&gt;0,J231&gt;0,I231&gt;0),1.55,IF(OR(H231&gt;0,G231&gt;0,F231&gt;0),1,0)))</f>
        <v>0</v>
      </c>
    </row>
    <row r="232" spans="1:17" ht="12.75">
      <c r="A232" s="33">
        <v>2</v>
      </c>
      <c r="B232" s="34"/>
      <c r="C232" s="34"/>
      <c r="D232" s="35">
        <f t="shared" si="55"/>
        <v>0</v>
      </c>
      <c r="E232" s="36">
        <f t="shared" si="56"/>
        <v>0</v>
      </c>
      <c r="F232" s="37"/>
      <c r="G232" s="37"/>
      <c r="H232" s="37"/>
      <c r="I232" s="37"/>
      <c r="J232" s="37"/>
      <c r="K232" s="37"/>
      <c r="L232" s="37"/>
      <c r="M232" s="37"/>
      <c r="N232" s="37"/>
      <c r="O232" s="38">
        <f>(F232*Technik!$B$55+Technik!$B$56*G232+H232*Technik!$B$57+Technik!$B$58*I232+J232*Technik!$B$59+Technik!$B$60*K232+L232*Technik!$B$61+Technik!$B$62*M232+N232*Technik!$B$63)*$E$239/25</f>
        <v>0</v>
      </c>
      <c r="P232" s="39">
        <f t="shared" si="57"/>
        <v>0</v>
      </c>
      <c r="Q232" s="40">
        <f t="shared" si="58"/>
        <v>0</v>
      </c>
    </row>
    <row r="233" spans="1:17" ht="12.75">
      <c r="A233" s="33">
        <v>3</v>
      </c>
      <c r="B233" s="34"/>
      <c r="C233" s="34"/>
      <c r="D233" s="35">
        <f t="shared" si="55"/>
        <v>0</v>
      </c>
      <c r="E233" s="36">
        <f t="shared" si="56"/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8">
        <f>(F233*Technik!$B$55+Technik!$B$56*G233+H233*Technik!$B$57+Technik!$B$58*I233+J233*Technik!$B$59+Technik!$B$60*K233+L233*Technik!$B$61+Technik!$B$62*M233+N233*Technik!$B$63)*$E$239/25</f>
        <v>0</v>
      </c>
      <c r="P233" s="39">
        <f t="shared" si="57"/>
        <v>0</v>
      </c>
      <c r="Q233" s="40">
        <f t="shared" si="58"/>
        <v>0</v>
      </c>
    </row>
    <row r="234" spans="1:17" ht="12.75">
      <c r="A234" s="33">
        <v>4</v>
      </c>
      <c r="B234" s="34"/>
      <c r="C234" s="34"/>
      <c r="D234" s="35">
        <f t="shared" si="55"/>
        <v>0</v>
      </c>
      <c r="E234" s="36">
        <f t="shared" si="56"/>
        <v>0</v>
      </c>
      <c r="F234" s="37"/>
      <c r="G234" s="37"/>
      <c r="H234" s="37"/>
      <c r="I234" s="37"/>
      <c r="J234" s="37"/>
      <c r="K234" s="37"/>
      <c r="L234" s="37"/>
      <c r="M234" s="37"/>
      <c r="N234" s="37"/>
      <c r="O234" s="38">
        <f>(F234*Technik!$B$55+Technik!$B$56*G234+H234*Technik!$B$57+Technik!$B$58*I234+J234*Technik!$B$59+Technik!$B$60*K234+L234*Technik!$B$61+Technik!$B$62*M234+N234*Technik!$B$63)*$E$239/25</f>
        <v>0</v>
      </c>
      <c r="P234" s="39">
        <f t="shared" si="57"/>
        <v>0</v>
      </c>
      <c r="Q234" s="40">
        <f t="shared" si="58"/>
        <v>0</v>
      </c>
    </row>
    <row r="235" spans="1:17" ht="12.75">
      <c r="A235" s="33">
        <v>5</v>
      </c>
      <c r="B235" s="34"/>
      <c r="C235" s="34"/>
      <c r="D235" s="35">
        <f t="shared" si="55"/>
        <v>0</v>
      </c>
      <c r="E235" s="36">
        <f t="shared" si="56"/>
        <v>0</v>
      </c>
      <c r="F235" s="37"/>
      <c r="G235" s="37"/>
      <c r="H235" s="37"/>
      <c r="I235" s="37"/>
      <c r="J235" s="37"/>
      <c r="K235" s="37"/>
      <c r="L235" s="37"/>
      <c r="M235" s="37"/>
      <c r="N235" s="37"/>
      <c r="O235" s="38">
        <f>(F235*Technik!$B$55+Technik!$B$56*G235+H235*Technik!$B$57+Technik!$B$58*I235+J235*Technik!$B$59+Technik!$B$60*K235+L235*Technik!$B$61+Technik!$B$62*M235+N235*Technik!$B$63)*$E$239/25</f>
        <v>0</v>
      </c>
      <c r="P235" s="39">
        <f t="shared" si="57"/>
        <v>0</v>
      </c>
      <c r="Q235" s="40">
        <f t="shared" si="58"/>
        <v>0</v>
      </c>
    </row>
    <row r="236" spans="1:17" ht="13.5" thickBot="1">
      <c r="A236" s="41">
        <v>6</v>
      </c>
      <c r="B236" s="42"/>
      <c r="C236" s="42"/>
      <c r="D236" s="43">
        <f t="shared" si="55"/>
        <v>0</v>
      </c>
      <c r="E236" s="44">
        <f t="shared" si="56"/>
        <v>0</v>
      </c>
      <c r="F236" s="45"/>
      <c r="G236" s="45"/>
      <c r="H236" s="45"/>
      <c r="I236" s="45"/>
      <c r="J236" s="45"/>
      <c r="K236" s="45"/>
      <c r="L236" s="45"/>
      <c r="M236" s="45"/>
      <c r="N236" s="45"/>
      <c r="O236" s="46">
        <f>(F236*Technik!$B$55+Technik!$B$56*G236+H236*Technik!$B$57+Technik!$B$58*I236+J236*Technik!$B$59+Technik!$B$60*K236+L236*Technik!$B$61+Technik!$B$62*M236+N236*Technik!$B$63)*$E$239/25</f>
        <v>0</v>
      </c>
      <c r="P236" s="39">
        <f t="shared" si="57"/>
        <v>0</v>
      </c>
      <c r="Q236" s="40">
        <f t="shared" si="58"/>
        <v>0</v>
      </c>
    </row>
    <row r="237" spans="1:15" s="49" customFormat="1" ht="15.75">
      <c r="A237" s="47" t="str">
        <f>IF(OR(Q231&gt;C231,Q232&gt;C232,Q233&gt;C233,Q234&gt;C234,Q235&gt;C235,Q236&gt;C236),"Achtung ! - Die Höhe der Module übersteigt die verfügbare Wandhöhe ","   ")</f>
        <v>   </v>
      </c>
      <c r="B237" s="48"/>
      <c r="C237" s="48"/>
      <c r="E237" s="50"/>
      <c r="F237" s="51"/>
      <c r="G237" s="50"/>
      <c r="H237" s="50"/>
      <c r="I237" s="50"/>
      <c r="J237" s="50"/>
      <c r="K237" s="50"/>
      <c r="L237" s="50"/>
      <c r="M237" s="50"/>
      <c r="N237" s="52"/>
      <c r="O237" s="53">
        <v>0</v>
      </c>
    </row>
    <row r="238" spans="1:14" ht="15.75">
      <c r="A238" s="47" t="str">
        <f>IF(OR(P232&gt;B232,P233&gt;B233,P234&gt;B234,P235&gt;B235,P236&gt;B236,P231&gt;B231),"Achtung ! - Die Länge der Module übersteigt die verfügbare Wandlänge ","   ")</f>
        <v>   </v>
      </c>
      <c r="B238" s="20"/>
      <c r="E238" s="54"/>
      <c r="N238" s="55"/>
    </row>
    <row r="239" spans="1:14" ht="12.75">
      <c r="A239" s="56"/>
      <c r="B239" s="20"/>
      <c r="D239" s="57" t="s">
        <v>164</v>
      </c>
      <c r="E239" s="58">
        <f>(Projektdaten!$B$37+Projektdaten!$F$37)/2-Raumliste!D21</f>
        <v>42.5</v>
      </c>
      <c r="L239" s="59"/>
      <c r="N239" s="60"/>
    </row>
    <row r="240" spans="1:14" ht="12.75">
      <c r="A240" s="20"/>
      <c r="B240" s="20"/>
      <c r="D240" s="57" t="s">
        <v>165</v>
      </c>
      <c r="E240" s="61" t="str">
        <f>Raumliste!F21</f>
        <v> </v>
      </c>
      <c r="L240" s="62"/>
      <c r="N240" s="55"/>
    </row>
    <row r="241" spans="1:16" ht="12.75" customHeight="1">
      <c r="A241" s="47"/>
      <c r="B241" s="20"/>
      <c r="D241" s="57" t="s">
        <v>166</v>
      </c>
      <c r="E241" s="63">
        <f>SUM(O231:O236)</f>
        <v>0</v>
      </c>
      <c r="L241" s="62"/>
      <c r="N241" s="57" t="s">
        <v>168</v>
      </c>
      <c r="O241" s="64">
        <f>SUM(E231:E236)</f>
        <v>0</v>
      </c>
      <c r="P241" s="65"/>
    </row>
    <row r="242" spans="3:16" ht="12.75">
      <c r="C242" s="20"/>
      <c r="D242" s="57" t="s">
        <v>167</v>
      </c>
      <c r="E242" s="66" t="str">
        <f>IF(E240=" "," ",E241-E240)</f>
        <v> </v>
      </c>
      <c r="J242" s="65"/>
      <c r="M242" s="57"/>
      <c r="N242" s="57" t="s">
        <v>169</v>
      </c>
      <c r="O242" s="67">
        <f>SUM(D231:D236)</f>
        <v>0</v>
      </c>
      <c r="P242" s="56"/>
    </row>
    <row r="243" spans="3:16" ht="12.75">
      <c r="C243" s="21"/>
      <c r="E243" s="20"/>
      <c r="L243" s="68"/>
      <c r="M243" s="56"/>
      <c r="N243" s="56"/>
      <c r="O243" s="56"/>
      <c r="P243" s="69"/>
    </row>
    <row r="244" spans="1:5" ht="19.5" customHeight="1">
      <c r="A244" s="24" t="s">
        <v>140</v>
      </c>
      <c r="B244" s="25">
        <f>IF(ISBLANK(Raumliste!$A$22),"",Raumliste!$A$22)</f>
      </c>
      <c r="C244" s="26" t="str">
        <f>IF(ISBLANK(Raumliste!$B$22),"  ",Raumliste!$B$22)</f>
        <v>  </v>
      </c>
      <c r="E244" s="20"/>
    </row>
    <row r="245" ht="7.5" customHeight="1" thickBot="1"/>
    <row r="246" spans="1:15" s="32" customFormat="1" ht="45.75" customHeight="1" thickBot="1">
      <c r="A246" s="27" t="s">
        <v>144</v>
      </c>
      <c r="B246" s="28" t="s">
        <v>145</v>
      </c>
      <c r="C246" s="28" t="s">
        <v>170</v>
      </c>
      <c r="D246" s="29" t="s">
        <v>152</v>
      </c>
      <c r="E246" s="29" t="s">
        <v>153</v>
      </c>
      <c r="F246" s="30" t="s">
        <v>154</v>
      </c>
      <c r="G246" s="29" t="s">
        <v>155</v>
      </c>
      <c r="H246" s="29" t="s">
        <v>156</v>
      </c>
      <c r="I246" s="29" t="s">
        <v>157</v>
      </c>
      <c r="J246" s="29" t="s">
        <v>158</v>
      </c>
      <c r="K246" s="29" t="s">
        <v>159</v>
      </c>
      <c r="L246" s="29" t="s">
        <v>160</v>
      </c>
      <c r="M246" s="29" t="s">
        <v>161</v>
      </c>
      <c r="N246" s="29" t="s">
        <v>162</v>
      </c>
      <c r="O246" s="31" t="s">
        <v>163</v>
      </c>
    </row>
    <row r="247" spans="1:17" ht="13.5" thickTop="1">
      <c r="A247" s="33">
        <v>1</v>
      </c>
      <c r="B247" s="34"/>
      <c r="C247" s="34"/>
      <c r="D247" s="35">
        <f aca="true" t="shared" si="59" ref="D247:D252">SUM(F247:N247)</f>
        <v>0</v>
      </c>
      <c r="E247" s="36">
        <f aca="true" t="shared" si="60" ref="E247:E252">0.56*F247+G247*0.78+H247+I247*1.07+J247*1.5+K247*1.93+L247*1.59+M247*2.23+N247*2.86</f>
        <v>0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8">
        <f>(F247*Technik!$B$55+Technik!$B$56*G247+H247*Technik!$B$57+Technik!$B$58*I247+J247*Technik!$B$59+Technik!$B$60*K247+L247*Technik!$B$61+Technik!$B$62*M247+N247*Technik!$B$63)*$E$255/25</f>
        <v>0</v>
      </c>
      <c r="P247" s="39">
        <f aca="true" t="shared" si="61" ref="P247:P252">0.9*(F247+I247+L247)+1.2*(G247+J247+M247)+1.5*(H247+K247+N247)</f>
        <v>0</v>
      </c>
      <c r="Q247" s="40">
        <f aca="true" t="shared" si="62" ref="Q247:Q252">IF(OR(N247&gt;0,M247&gt;0,L247&gt;0),2.25,IF(OR(K247&gt;0,J247&gt;0,I247&gt;0),1.55,IF(OR(H247&gt;0,G247&gt;0,F247&gt;0),1,0)))</f>
        <v>0</v>
      </c>
    </row>
    <row r="248" spans="1:17" ht="12.75">
      <c r="A248" s="33">
        <v>2</v>
      </c>
      <c r="B248" s="34"/>
      <c r="C248" s="34"/>
      <c r="D248" s="35">
        <f t="shared" si="59"/>
        <v>0</v>
      </c>
      <c r="E248" s="36">
        <f t="shared" si="60"/>
        <v>0</v>
      </c>
      <c r="F248" s="37"/>
      <c r="G248" s="37"/>
      <c r="H248" s="37"/>
      <c r="I248" s="37"/>
      <c r="J248" s="37"/>
      <c r="K248" s="37"/>
      <c r="L248" s="37"/>
      <c r="M248" s="37"/>
      <c r="N248" s="37"/>
      <c r="O248" s="38">
        <f>(F248*Technik!$B$55+Technik!$B$56*G248+H248*Technik!$B$57+Technik!$B$58*I248+J248*Technik!$B$59+Technik!$B$60*K248+L248*Technik!$B$61+Technik!$B$62*M248+N248*Technik!$B$63)*$E$255/25</f>
        <v>0</v>
      </c>
      <c r="P248" s="39">
        <f t="shared" si="61"/>
        <v>0</v>
      </c>
      <c r="Q248" s="40">
        <f t="shared" si="62"/>
        <v>0</v>
      </c>
    </row>
    <row r="249" spans="1:17" ht="12.75">
      <c r="A249" s="33">
        <v>3</v>
      </c>
      <c r="B249" s="34"/>
      <c r="C249" s="34"/>
      <c r="D249" s="35">
        <f t="shared" si="59"/>
        <v>0</v>
      </c>
      <c r="E249" s="36">
        <f t="shared" si="60"/>
        <v>0</v>
      </c>
      <c r="F249" s="37"/>
      <c r="G249" s="37"/>
      <c r="H249" s="37"/>
      <c r="I249" s="37"/>
      <c r="J249" s="37"/>
      <c r="K249" s="37"/>
      <c r="L249" s="37"/>
      <c r="M249" s="37"/>
      <c r="N249" s="37"/>
      <c r="O249" s="38">
        <f>(F249*Technik!$B$55+Technik!$B$56*G249+H249*Technik!$B$57+Technik!$B$58*I249+J249*Technik!$B$59+Technik!$B$60*K249+L249*Technik!$B$61+Technik!$B$62*M249+N249*Technik!$B$63)*$E$255/25</f>
        <v>0</v>
      </c>
      <c r="P249" s="39">
        <f t="shared" si="61"/>
        <v>0</v>
      </c>
      <c r="Q249" s="40">
        <f t="shared" si="62"/>
        <v>0</v>
      </c>
    </row>
    <row r="250" spans="1:17" ht="12.75">
      <c r="A250" s="33">
        <v>4</v>
      </c>
      <c r="B250" s="34"/>
      <c r="C250" s="34"/>
      <c r="D250" s="35">
        <f t="shared" si="59"/>
        <v>0</v>
      </c>
      <c r="E250" s="36">
        <f t="shared" si="60"/>
        <v>0</v>
      </c>
      <c r="F250" s="37"/>
      <c r="G250" s="37"/>
      <c r="H250" s="37"/>
      <c r="I250" s="37"/>
      <c r="J250" s="37"/>
      <c r="K250" s="37"/>
      <c r="L250" s="37"/>
      <c r="M250" s="37"/>
      <c r="N250" s="37"/>
      <c r="O250" s="38">
        <f>(F250*Technik!$B$55+Technik!$B$56*G250+H250*Technik!$B$57+Technik!$B$58*I250+J250*Technik!$B$59+Technik!$B$60*K250+L250*Technik!$B$61+Technik!$B$62*M250+N250*Technik!$B$63)*$E$255/25</f>
        <v>0</v>
      </c>
      <c r="P250" s="39">
        <f t="shared" si="61"/>
        <v>0</v>
      </c>
      <c r="Q250" s="40">
        <f t="shared" si="62"/>
        <v>0</v>
      </c>
    </row>
    <row r="251" spans="1:17" ht="12.75">
      <c r="A251" s="33">
        <v>5</v>
      </c>
      <c r="B251" s="34"/>
      <c r="C251" s="34"/>
      <c r="D251" s="35">
        <f t="shared" si="59"/>
        <v>0</v>
      </c>
      <c r="E251" s="36">
        <f t="shared" si="60"/>
        <v>0</v>
      </c>
      <c r="F251" s="37"/>
      <c r="G251" s="37"/>
      <c r="H251" s="37"/>
      <c r="I251" s="37"/>
      <c r="J251" s="37"/>
      <c r="K251" s="37"/>
      <c r="L251" s="37"/>
      <c r="M251" s="37"/>
      <c r="N251" s="37"/>
      <c r="O251" s="38">
        <f>(F251*Technik!$B$55+Technik!$B$56*G251+H251*Technik!$B$57+Technik!$B$58*I251+J251*Technik!$B$59+Technik!$B$60*K251+L251*Technik!$B$61+Technik!$B$62*M251+N251*Technik!$B$63)*$E$255/25</f>
        <v>0</v>
      </c>
      <c r="P251" s="39">
        <f t="shared" si="61"/>
        <v>0</v>
      </c>
      <c r="Q251" s="40">
        <f t="shared" si="62"/>
        <v>0</v>
      </c>
    </row>
    <row r="252" spans="1:17" ht="13.5" thickBot="1">
      <c r="A252" s="41">
        <v>6</v>
      </c>
      <c r="B252" s="42"/>
      <c r="C252" s="42"/>
      <c r="D252" s="43">
        <f t="shared" si="59"/>
        <v>0</v>
      </c>
      <c r="E252" s="44">
        <f t="shared" si="60"/>
        <v>0</v>
      </c>
      <c r="F252" s="45"/>
      <c r="G252" s="45"/>
      <c r="H252" s="45"/>
      <c r="I252" s="45"/>
      <c r="J252" s="45"/>
      <c r="K252" s="45"/>
      <c r="L252" s="45"/>
      <c r="M252" s="45"/>
      <c r="N252" s="45"/>
      <c r="O252" s="46">
        <f>(F252*Technik!$B$55+Technik!$B$56*G252+H252*Technik!$B$57+Technik!$B$58*I252+J252*Technik!$B$59+Technik!$B$60*K252+L252*Technik!$B$61+Technik!$B$62*M252+N252*Technik!$B$63)*$E$255/25</f>
        <v>0</v>
      </c>
      <c r="P252" s="39">
        <f t="shared" si="61"/>
        <v>0</v>
      </c>
      <c r="Q252" s="40">
        <f t="shared" si="62"/>
        <v>0</v>
      </c>
    </row>
    <row r="253" spans="1:15" s="49" customFormat="1" ht="15.75">
      <c r="A253" s="47" t="str">
        <f>IF(OR(Q247&gt;C247,Q248&gt;C248,Q249&gt;C249,Q250&gt;C250,Q251&gt;C251,Q252&gt;C252),"Achtung ! - Die Höhe der Module übersteigt die verfügbare Wandhöhe ","   ")</f>
        <v>   </v>
      </c>
      <c r="B253" s="48"/>
      <c r="C253" s="48"/>
      <c r="E253" s="50"/>
      <c r="F253" s="51"/>
      <c r="G253" s="50"/>
      <c r="H253" s="50"/>
      <c r="I253" s="50"/>
      <c r="J253" s="50"/>
      <c r="K253" s="50"/>
      <c r="L253" s="50"/>
      <c r="M253" s="50"/>
      <c r="N253" s="52"/>
      <c r="O253" s="53">
        <v>1</v>
      </c>
    </row>
    <row r="254" spans="1:14" ht="15.75">
      <c r="A254" s="47" t="str">
        <f>IF(OR(P248&gt;B248,P249&gt;B249,P250&gt;B250,P251&gt;B251,P252&gt;B252,P247&gt;B247),"Achtung ! - Die Länge der Module übersteigt die verfügbare Wandlänge ","   ")</f>
        <v>   </v>
      </c>
      <c r="B254" s="20"/>
      <c r="E254" s="54"/>
      <c r="N254" s="55"/>
    </row>
    <row r="255" spans="1:14" ht="12.75">
      <c r="A255" s="56"/>
      <c r="B255" s="20"/>
      <c r="D255" s="57" t="s">
        <v>164</v>
      </c>
      <c r="E255" s="58">
        <f>(Projektdaten!$B$37+Projektdaten!$F$37)/2-Raumliste!D22</f>
        <v>42.5</v>
      </c>
      <c r="L255" s="59"/>
      <c r="N255" s="60"/>
    </row>
    <row r="256" spans="1:14" ht="12.75">
      <c r="A256" s="20"/>
      <c r="B256" s="20"/>
      <c r="D256" s="57" t="s">
        <v>165</v>
      </c>
      <c r="E256" s="61" t="str">
        <f>Raumliste!F22</f>
        <v> </v>
      </c>
      <c r="L256" s="62"/>
      <c r="N256" s="55"/>
    </row>
    <row r="257" spans="1:16" ht="12.75" customHeight="1">
      <c r="A257" s="47"/>
      <c r="B257" s="20"/>
      <c r="D257" s="57" t="s">
        <v>166</v>
      </c>
      <c r="E257" s="63">
        <f>SUM(O247:O252)</f>
        <v>0</v>
      </c>
      <c r="L257" s="62"/>
      <c r="N257" s="57" t="s">
        <v>168</v>
      </c>
      <c r="O257" s="64">
        <f>SUM(E247:E252)</f>
        <v>0</v>
      </c>
      <c r="P257" s="65"/>
    </row>
    <row r="258" spans="3:16" ht="12.75">
      <c r="C258" s="20"/>
      <c r="D258" s="57" t="s">
        <v>167</v>
      </c>
      <c r="E258" s="66" t="str">
        <f>IF(E256=" "," ",E257-E256)</f>
        <v> </v>
      </c>
      <c r="J258" s="65"/>
      <c r="M258" s="57"/>
      <c r="N258" s="57" t="s">
        <v>169</v>
      </c>
      <c r="O258" s="67">
        <f>SUM(D247:D252)</f>
        <v>0</v>
      </c>
      <c r="P258" s="56"/>
    </row>
    <row r="259" spans="3:16" ht="12.75">
      <c r="C259" s="21"/>
      <c r="E259" s="20"/>
      <c r="L259" s="68"/>
      <c r="M259" s="56"/>
      <c r="N259" s="56"/>
      <c r="O259" s="56"/>
      <c r="P259" s="69"/>
    </row>
    <row r="260" spans="1:5" ht="19.5" customHeight="1">
      <c r="A260" s="24" t="s">
        <v>140</v>
      </c>
      <c r="B260" s="25">
        <f>IF(ISBLANK(Raumliste!$A$23),"",Raumliste!$A$23)</f>
      </c>
      <c r="C260" s="26" t="str">
        <f>IF(ISBLANK(Raumliste!$B$23),"  ",Raumliste!$B$23)</f>
        <v>  </v>
      </c>
      <c r="E260" s="20"/>
    </row>
    <row r="261" ht="7.5" customHeight="1" thickBot="1"/>
    <row r="262" spans="1:15" s="32" customFormat="1" ht="45.75" customHeight="1" thickBot="1">
      <c r="A262" s="27" t="s">
        <v>144</v>
      </c>
      <c r="B262" s="28" t="s">
        <v>145</v>
      </c>
      <c r="C262" s="28" t="s">
        <v>170</v>
      </c>
      <c r="D262" s="29" t="s">
        <v>152</v>
      </c>
      <c r="E262" s="29" t="s">
        <v>153</v>
      </c>
      <c r="F262" s="30" t="s">
        <v>154</v>
      </c>
      <c r="G262" s="29" t="s">
        <v>155</v>
      </c>
      <c r="H262" s="29" t="s">
        <v>156</v>
      </c>
      <c r="I262" s="29" t="s">
        <v>157</v>
      </c>
      <c r="J262" s="29" t="s">
        <v>158</v>
      </c>
      <c r="K262" s="29" t="s">
        <v>159</v>
      </c>
      <c r="L262" s="29" t="s">
        <v>160</v>
      </c>
      <c r="M262" s="29" t="s">
        <v>161</v>
      </c>
      <c r="N262" s="29" t="s">
        <v>162</v>
      </c>
      <c r="O262" s="31" t="s">
        <v>163</v>
      </c>
    </row>
    <row r="263" spans="1:17" ht="13.5" thickTop="1">
      <c r="A263" s="33">
        <v>1</v>
      </c>
      <c r="B263" s="34"/>
      <c r="C263" s="34"/>
      <c r="D263" s="35">
        <f aca="true" t="shared" si="63" ref="D263:D268">SUM(F263:N263)</f>
        <v>0</v>
      </c>
      <c r="E263" s="36">
        <f aca="true" t="shared" si="64" ref="E263:E268">0.56*F263+G263*0.78+H263+I263*1.07+J263*1.5+K263*1.93+L263*1.59+M263*2.23+N263*2.86</f>
        <v>0</v>
      </c>
      <c r="F263" s="37"/>
      <c r="G263" s="37"/>
      <c r="H263" s="37"/>
      <c r="I263" s="37"/>
      <c r="J263" s="37"/>
      <c r="K263" s="37"/>
      <c r="L263" s="37"/>
      <c r="M263" s="37"/>
      <c r="N263" s="37"/>
      <c r="O263" s="38">
        <f>(F263*Technik!$B$55+Technik!$B$56*G263+H263*Technik!$B$57+Technik!$B$58*I263+J263*Technik!$B$59+Technik!$B$60*K263+L263*Technik!$B$61+Technik!$B$62*M263+N263*Technik!$B$63)*$E$271/25</f>
        <v>0</v>
      </c>
      <c r="P263" s="39">
        <f aca="true" t="shared" si="65" ref="P263:P268">0.9*(F263+I263+L263)+1.2*(G263+J263+M263)+1.5*(H263+K263+N263)</f>
        <v>0</v>
      </c>
      <c r="Q263" s="40">
        <f aca="true" t="shared" si="66" ref="Q263:Q268">IF(OR(N263&gt;0,M263&gt;0,L263&gt;0),2.25,IF(OR(K263&gt;0,J263&gt;0,I263&gt;0),1.55,IF(OR(H263&gt;0,G263&gt;0,F263&gt;0),1,0)))</f>
        <v>0</v>
      </c>
    </row>
    <row r="264" spans="1:17" ht="12.75">
      <c r="A264" s="33">
        <v>2</v>
      </c>
      <c r="B264" s="34"/>
      <c r="C264" s="34"/>
      <c r="D264" s="35">
        <f t="shared" si="63"/>
        <v>0</v>
      </c>
      <c r="E264" s="36">
        <f t="shared" si="64"/>
        <v>0</v>
      </c>
      <c r="F264" s="37"/>
      <c r="G264" s="37"/>
      <c r="H264" s="37"/>
      <c r="I264" s="37"/>
      <c r="J264" s="37"/>
      <c r="K264" s="37"/>
      <c r="L264" s="37"/>
      <c r="M264" s="37"/>
      <c r="N264" s="37"/>
      <c r="O264" s="38">
        <f>(F264*Technik!$B$55+Technik!$B$56*G264+H264*Technik!$B$57+Technik!$B$58*I264+J264*Technik!$B$59+Technik!$B$60*K264+L264*Technik!$B$61+Technik!$B$62*M264+N264*Technik!$B$63)*$E$271/25</f>
        <v>0</v>
      </c>
      <c r="P264" s="39">
        <f t="shared" si="65"/>
        <v>0</v>
      </c>
      <c r="Q264" s="40">
        <f t="shared" si="66"/>
        <v>0</v>
      </c>
    </row>
    <row r="265" spans="1:17" ht="12.75">
      <c r="A265" s="33">
        <v>3</v>
      </c>
      <c r="B265" s="34"/>
      <c r="C265" s="34"/>
      <c r="D265" s="35">
        <f t="shared" si="63"/>
        <v>0</v>
      </c>
      <c r="E265" s="36">
        <f t="shared" si="64"/>
        <v>0</v>
      </c>
      <c r="F265" s="37"/>
      <c r="G265" s="37"/>
      <c r="H265" s="37"/>
      <c r="I265" s="37"/>
      <c r="J265" s="37"/>
      <c r="K265" s="37"/>
      <c r="L265" s="37"/>
      <c r="M265" s="37"/>
      <c r="N265" s="37"/>
      <c r="O265" s="38">
        <f>(F265*Technik!$B$55+Technik!$B$56*G265+H265*Technik!$B$57+Technik!$B$58*I265+J265*Technik!$B$59+Technik!$B$60*K265+L265*Technik!$B$61+Technik!$B$62*M265+N265*Technik!$B$63)*$E$271/25</f>
        <v>0</v>
      </c>
      <c r="P265" s="39">
        <f t="shared" si="65"/>
        <v>0</v>
      </c>
      <c r="Q265" s="40">
        <f t="shared" si="66"/>
        <v>0</v>
      </c>
    </row>
    <row r="266" spans="1:17" ht="12.75">
      <c r="A266" s="33">
        <v>4</v>
      </c>
      <c r="B266" s="34"/>
      <c r="C266" s="34"/>
      <c r="D266" s="35">
        <f t="shared" si="63"/>
        <v>0</v>
      </c>
      <c r="E266" s="36">
        <f t="shared" si="64"/>
        <v>0</v>
      </c>
      <c r="F266" s="37"/>
      <c r="G266" s="37"/>
      <c r="H266" s="37"/>
      <c r="I266" s="37"/>
      <c r="J266" s="37"/>
      <c r="K266" s="37"/>
      <c r="L266" s="37"/>
      <c r="M266" s="37"/>
      <c r="N266" s="37"/>
      <c r="O266" s="38">
        <f>(F266*Technik!$B$55+Technik!$B$56*G266+H266*Technik!$B$57+Technik!$B$58*I266+J266*Technik!$B$59+Technik!$B$60*K266+L266*Technik!$B$61+Technik!$B$62*M266+N266*Technik!$B$63)*$E$271/25</f>
        <v>0</v>
      </c>
      <c r="P266" s="39">
        <f t="shared" si="65"/>
        <v>0</v>
      </c>
      <c r="Q266" s="40">
        <f t="shared" si="66"/>
        <v>0</v>
      </c>
    </row>
    <row r="267" spans="1:17" ht="12.75">
      <c r="A267" s="33">
        <v>5</v>
      </c>
      <c r="B267" s="34"/>
      <c r="C267" s="34"/>
      <c r="D267" s="35">
        <f t="shared" si="63"/>
        <v>0</v>
      </c>
      <c r="E267" s="36">
        <f t="shared" si="64"/>
        <v>0</v>
      </c>
      <c r="F267" s="37"/>
      <c r="G267" s="37"/>
      <c r="H267" s="37"/>
      <c r="I267" s="37"/>
      <c r="J267" s="37"/>
      <c r="K267" s="37"/>
      <c r="L267" s="37"/>
      <c r="M267" s="37"/>
      <c r="N267" s="37"/>
      <c r="O267" s="38">
        <f>(F267*Technik!$B$55+Technik!$B$56*G267+H267*Technik!$B$57+Technik!$B$58*I267+J267*Technik!$B$59+Technik!$B$60*K267+L267*Technik!$B$61+Technik!$B$62*M267+N267*Technik!$B$63)*$E$271/25</f>
        <v>0</v>
      </c>
      <c r="P267" s="39">
        <f t="shared" si="65"/>
        <v>0</v>
      </c>
      <c r="Q267" s="40">
        <f t="shared" si="66"/>
        <v>0</v>
      </c>
    </row>
    <row r="268" spans="1:17" ht="13.5" thickBot="1">
      <c r="A268" s="41">
        <v>6</v>
      </c>
      <c r="B268" s="42"/>
      <c r="C268" s="42"/>
      <c r="D268" s="43">
        <f t="shared" si="63"/>
        <v>0</v>
      </c>
      <c r="E268" s="44">
        <f t="shared" si="64"/>
        <v>0</v>
      </c>
      <c r="F268" s="45"/>
      <c r="G268" s="45"/>
      <c r="H268" s="45"/>
      <c r="I268" s="45"/>
      <c r="J268" s="45"/>
      <c r="K268" s="45"/>
      <c r="L268" s="45"/>
      <c r="M268" s="45"/>
      <c r="N268" s="45"/>
      <c r="O268" s="46">
        <f>(F268*Technik!$B$55+Technik!$B$56*G268+H268*Technik!$B$57+Technik!$B$58*I268+J268*Technik!$B$59+Technik!$B$60*K268+L268*Technik!$B$61+Technik!$B$62*M268+N268*Technik!$B$63)*$E$271/25</f>
        <v>0</v>
      </c>
      <c r="P268" s="39">
        <f t="shared" si="65"/>
        <v>0</v>
      </c>
      <c r="Q268" s="40">
        <f t="shared" si="66"/>
        <v>0</v>
      </c>
    </row>
    <row r="269" spans="1:15" s="49" customFormat="1" ht="15.75">
      <c r="A269" s="47" t="str">
        <f>IF(OR(Q263&gt;C263,Q264&gt;C264,Q265&gt;C265,Q266&gt;C266,Q267&gt;C267,Q268&gt;C268),"Achtung ! - Die Höhe der Module übersteigt die verfügbare Wandhöhe ","   ")</f>
        <v>   </v>
      </c>
      <c r="B269" s="48"/>
      <c r="C269" s="48"/>
      <c r="E269" s="50"/>
      <c r="F269" s="51"/>
      <c r="G269" s="50"/>
      <c r="H269" s="50"/>
      <c r="I269" s="50"/>
      <c r="J269" s="50"/>
      <c r="K269" s="50"/>
      <c r="L269" s="50"/>
      <c r="M269" s="50"/>
      <c r="N269" s="52"/>
      <c r="O269" s="53">
        <v>1</v>
      </c>
    </row>
    <row r="270" spans="1:14" ht="15.75">
      <c r="A270" s="47" t="str">
        <f>IF(OR(P264&gt;B264,P265&gt;B265,P266&gt;B266,P267&gt;B267,P268&gt;B268,P263&gt;B263),"Achtung ! - Die Länge der Module übersteigt die verfügbare Wandlänge ","   ")</f>
        <v>   </v>
      </c>
      <c r="B270" s="20"/>
      <c r="E270" s="54"/>
      <c r="N270" s="55"/>
    </row>
    <row r="271" spans="1:14" ht="12.75">
      <c r="A271" s="56"/>
      <c r="B271" s="20"/>
      <c r="D271" s="57" t="s">
        <v>164</v>
      </c>
      <c r="E271" s="58">
        <f>(Projektdaten!$B$37+Projektdaten!$F$37)/2-Raumliste!D23</f>
        <v>42.5</v>
      </c>
      <c r="L271" s="59"/>
      <c r="N271" s="60"/>
    </row>
    <row r="272" spans="1:14" ht="12.75">
      <c r="A272" s="20"/>
      <c r="B272" s="20"/>
      <c r="D272" s="57" t="s">
        <v>165</v>
      </c>
      <c r="E272" s="61" t="str">
        <f>Raumliste!F23</f>
        <v> </v>
      </c>
      <c r="L272" s="62"/>
      <c r="N272" s="55"/>
    </row>
    <row r="273" spans="1:16" ht="12.75" customHeight="1">
      <c r="A273" s="47"/>
      <c r="B273" s="20"/>
      <c r="D273" s="57" t="s">
        <v>166</v>
      </c>
      <c r="E273" s="63">
        <f>SUM(O263:O268)</f>
        <v>0</v>
      </c>
      <c r="L273" s="62"/>
      <c r="N273" s="57" t="s">
        <v>168</v>
      </c>
      <c r="O273" s="64">
        <f>SUM(E263:E268)</f>
        <v>0</v>
      </c>
      <c r="P273" s="65"/>
    </row>
    <row r="274" spans="3:16" ht="12.75">
      <c r="C274" s="20"/>
      <c r="D274" s="57" t="s">
        <v>167</v>
      </c>
      <c r="E274" s="66" t="str">
        <f>IF(E272=" "," ",E273-E272)</f>
        <v> </v>
      </c>
      <c r="J274" s="65"/>
      <c r="M274" s="57"/>
      <c r="N274" s="57" t="s">
        <v>169</v>
      </c>
      <c r="O274" s="67">
        <f>SUM(D263:D268)</f>
        <v>0</v>
      </c>
      <c r="P274" s="56"/>
    </row>
    <row r="275" spans="3:16" ht="12.75">
      <c r="C275" s="21"/>
      <c r="E275" s="20"/>
      <c r="L275" s="68"/>
      <c r="M275" s="56"/>
      <c r="N275" s="56"/>
      <c r="O275" s="56"/>
      <c r="P275" s="69"/>
    </row>
    <row r="276" spans="1:5" ht="19.5" customHeight="1">
      <c r="A276" s="24" t="s">
        <v>140</v>
      </c>
      <c r="B276" s="25">
        <f>IF(ISBLANK(Raumliste!$A$24),"",Raumliste!$A$24)</f>
      </c>
      <c r="C276" s="26" t="str">
        <f>IF(ISBLANK(Raumliste!$B$24),"  ",Raumliste!$B$24)</f>
        <v>  </v>
      </c>
      <c r="E276" s="20"/>
    </row>
    <row r="277" ht="7.5" customHeight="1" thickBot="1"/>
    <row r="278" spans="1:15" s="32" customFormat="1" ht="45.75" customHeight="1" thickBot="1">
      <c r="A278" s="27" t="s">
        <v>144</v>
      </c>
      <c r="B278" s="28" t="s">
        <v>145</v>
      </c>
      <c r="C278" s="28" t="s">
        <v>170</v>
      </c>
      <c r="D278" s="29" t="s">
        <v>152</v>
      </c>
      <c r="E278" s="29" t="s">
        <v>153</v>
      </c>
      <c r="F278" s="30" t="s">
        <v>154</v>
      </c>
      <c r="G278" s="29" t="s">
        <v>155</v>
      </c>
      <c r="H278" s="29" t="s">
        <v>156</v>
      </c>
      <c r="I278" s="29" t="s">
        <v>157</v>
      </c>
      <c r="J278" s="29" t="s">
        <v>158</v>
      </c>
      <c r="K278" s="29" t="s">
        <v>159</v>
      </c>
      <c r="L278" s="29" t="s">
        <v>160</v>
      </c>
      <c r="M278" s="29" t="s">
        <v>161</v>
      </c>
      <c r="N278" s="29" t="s">
        <v>162</v>
      </c>
      <c r="O278" s="31" t="s">
        <v>163</v>
      </c>
    </row>
    <row r="279" spans="1:17" ht="13.5" thickTop="1">
      <c r="A279" s="33">
        <v>1</v>
      </c>
      <c r="B279" s="34"/>
      <c r="C279" s="34"/>
      <c r="D279" s="35">
        <f aca="true" t="shared" si="67" ref="D279:D284">SUM(F279:N279)</f>
        <v>0</v>
      </c>
      <c r="E279" s="36">
        <f aca="true" t="shared" si="68" ref="E279:E284">0.56*F279+G279*0.78+H279+I279*1.07+J279*1.5+K279*1.93+L279*1.59+M279*2.23+N279*2.86</f>
        <v>0</v>
      </c>
      <c r="F279" s="37"/>
      <c r="G279" s="37"/>
      <c r="H279" s="37"/>
      <c r="I279" s="37"/>
      <c r="J279" s="37"/>
      <c r="K279" s="37"/>
      <c r="L279" s="37"/>
      <c r="M279" s="37"/>
      <c r="N279" s="37"/>
      <c r="O279" s="38">
        <f>(F279*Technik!$B$55+Technik!$B$56*G279+H279*Technik!$B$57+Technik!$B$58*I279+J279*Technik!$B$59+Technik!$B$60*K279+L279*Technik!$B$61+Technik!$B$62*M279+N279*Technik!$B$63)*$E$287/25</f>
        <v>0</v>
      </c>
      <c r="P279" s="39">
        <f aca="true" t="shared" si="69" ref="P279:P284">0.9*(F279+I279+L279)+1.2*(G279+J279+M279)+1.5*(H279+K279+N279)</f>
        <v>0</v>
      </c>
      <c r="Q279" s="40">
        <f aca="true" t="shared" si="70" ref="Q279:Q284">IF(OR(N279&gt;0,M279&gt;0,L279&gt;0),2.25,IF(OR(K279&gt;0,J279&gt;0,I279&gt;0),1.55,IF(OR(H279&gt;0,G279&gt;0,F279&gt;0),1,0)))</f>
        <v>0</v>
      </c>
    </row>
    <row r="280" spans="1:17" ht="12.75">
      <c r="A280" s="33">
        <v>2</v>
      </c>
      <c r="B280" s="34"/>
      <c r="C280" s="34"/>
      <c r="D280" s="35">
        <f t="shared" si="67"/>
        <v>0</v>
      </c>
      <c r="E280" s="36">
        <f t="shared" si="68"/>
        <v>0</v>
      </c>
      <c r="F280" s="37"/>
      <c r="G280" s="37"/>
      <c r="H280" s="37"/>
      <c r="I280" s="37"/>
      <c r="J280" s="37"/>
      <c r="K280" s="37"/>
      <c r="L280" s="37"/>
      <c r="M280" s="37"/>
      <c r="N280" s="37"/>
      <c r="O280" s="38">
        <f>(F280*Technik!$B$55+Technik!$B$56*G280+H280*Technik!$B$57+Technik!$B$58*I280+J280*Technik!$B$59+Technik!$B$60*K280+L280*Technik!$B$61+Technik!$B$62*M280+N280*Technik!$B$63)*$E$287/25</f>
        <v>0</v>
      </c>
      <c r="P280" s="39">
        <f t="shared" si="69"/>
        <v>0</v>
      </c>
      <c r="Q280" s="40">
        <f t="shared" si="70"/>
        <v>0</v>
      </c>
    </row>
    <row r="281" spans="1:17" ht="12.75">
      <c r="A281" s="33">
        <v>3</v>
      </c>
      <c r="B281" s="34"/>
      <c r="C281" s="34"/>
      <c r="D281" s="35">
        <f t="shared" si="67"/>
        <v>0</v>
      </c>
      <c r="E281" s="36">
        <f t="shared" si="68"/>
        <v>0</v>
      </c>
      <c r="F281" s="37"/>
      <c r="G281" s="37"/>
      <c r="H281" s="37"/>
      <c r="I281" s="37"/>
      <c r="J281" s="37"/>
      <c r="K281" s="37"/>
      <c r="L281" s="37"/>
      <c r="M281" s="37"/>
      <c r="N281" s="37"/>
      <c r="O281" s="38">
        <f>(F281*Technik!$B$55+Technik!$B$56*G281+H281*Technik!$B$57+Technik!$B$58*I281+J281*Technik!$B$59+Technik!$B$60*K281+L281*Technik!$B$61+Technik!$B$62*M281+N281*Technik!$B$63)*$E$287/25</f>
        <v>0</v>
      </c>
      <c r="P281" s="39">
        <f t="shared" si="69"/>
        <v>0</v>
      </c>
      <c r="Q281" s="40">
        <f t="shared" si="70"/>
        <v>0</v>
      </c>
    </row>
    <row r="282" spans="1:17" ht="12.75">
      <c r="A282" s="33">
        <v>4</v>
      </c>
      <c r="B282" s="34"/>
      <c r="C282" s="34"/>
      <c r="D282" s="35">
        <f t="shared" si="67"/>
        <v>0</v>
      </c>
      <c r="E282" s="36">
        <f t="shared" si="68"/>
        <v>0</v>
      </c>
      <c r="F282" s="37"/>
      <c r="G282" s="37"/>
      <c r="H282" s="37"/>
      <c r="I282" s="37"/>
      <c r="J282" s="37"/>
      <c r="K282" s="37"/>
      <c r="L282" s="37"/>
      <c r="M282" s="37"/>
      <c r="N282" s="37"/>
      <c r="O282" s="38">
        <f>(F282*Technik!$B$55+Technik!$B$56*G282+H282*Technik!$B$57+Technik!$B$58*I282+J282*Technik!$B$59+Technik!$B$60*K282+L282*Technik!$B$61+Technik!$B$62*M282+N282*Technik!$B$63)*$E$287/25</f>
        <v>0</v>
      </c>
      <c r="P282" s="39">
        <f t="shared" si="69"/>
        <v>0</v>
      </c>
      <c r="Q282" s="40">
        <f t="shared" si="70"/>
        <v>0</v>
      </c>
    </row>
    <row r="283" spans="1:17" ht="12.75">
      <c r="A283" s="33">
        <v>5</v>
      </c>
      <c r="B283" s="34"/>
      <c r="C283" s="34"/>
      <c r="D283" s="35">
        <f t="shared" si="67"/>
        <v>0</v>
      </c>
      <c r="E283" s="36">
        <f t="shared" si="68"/>
        <v>0</v>
      </c>
      <c r="F283" s="37"/>
      <c r="G283" s="37"/>
      <c r="H283" s="37"/>
      <c r="I283" s="37"/>
      <c r="J283" s="37"/>
      <c r="K283" s="37"/>
      <c r="L283" s="37"/>
      <c r="M283" s="37"/>
      <c r="N283" s="37"/>
      <c r="O283" s="38">
        <f>(F283*Technik!$B$55+Technik!$B$56*G283+H283*Technik!$B$57+Technik!$B$58*I283+J283*Technik!$B$59+Technik!$B$60*K283+L283*Technik!$B$61+Technik!$B$62*M283+N283*Technik!$B$63)*$E$287/25</f>
        <v>0</v>
      </c>
      <c r="P283" s="39">
        <f t="shared" si="69"/>
        <v>0</v>
      </c>
      <c r="Q283" s="40">
        <f t="shared" si="70"/>
        <v>0</v>
      </c>
    </row>
    <row r="284" spans="1:17" ht="13.5" thickBot="1">
      <c r="A284" s="41">
        <v>6</v>
      </c>
      <c r="B284" s="42"/>
      <c r="C284" s="42"/>
      <c r="D284" s="43">
        <f t="shared" si="67"/>
        <v>0</v>
      </c>
      <c r="E284" s="44">
        <f t="shared" si="68"/>
        <v>0</v>
      </c>
      <c r="F284" s="45"/>
      <c r="G284" s="45"/>
      <c r="H284" s="45"/>
      <c r="I284" s="45"/>
      <c r="J284" s="45"/>
      <c r="K284" s="45"/>
      <c r="L284" s="45"/>
      <c r="M284" s="45"/>
      <c r="N284" s="45"/>
      <c r="O284" s="46">
        <f>(F284*Technik!$B$55+Technik!$B$56*G284+H284*Technik!$B$57+Technik!$B$58*I284+J284*Technik!$B$59+Technik!$B$60*K284+L284*Technik!$B$61+Technik!$B$62*M284+N284*Technik!$B$63)*$E$287/25</f>
        <v>0</v>
      </c>
      <c r="P284" s="39">
        <f t="shared" si="69"/>
        <v>0</v>
      </c>
      <c r="Q284" s="40">
        <f t="shared" si="70"/>
        <v>0</v>
      </c>
    </row>
    <row r="285" spans="1:15" s="49" customFormat="1" ht="15.75">
      <c r="A285" s="47" t="str">
        <f>IF(OR(Q279&gt;C279,Q280&gt;C280,Q281&gt;C281,Q282&gt;C282,Q283&gt;C283,Q284&gt;C284),"Achtung ! - Die Höhe der Module übersteigt die verfügbare Wandhöhe ","   ")</f>
        <v>   </v>
      </c>
      <c r="B285" s="48"/>
      <c r="C285" s="48"/>
      <c r="E285" s="50"/>
      <c r="F285" s="51"/>
      <c r="G285" s="50"/>
      <c r="H285" s="50"/>
      <c r="I285" s="50"/>
      <c r="J285" s="50"/>
      <c r="K285" s="50"/>
      <c r="L285" s="50"/>
      <c r="M285" s="50"/>
      <c r="N285" s="52"/>
      <c r="O285" s="53">
        <v>0</v>
      </c>
    </row>
    <row r="286" spans="1:14" ht="15.75">
      <c r="A286" s="47" t="str">
        <f>IF(OR(P280&gt;B280,P281&gt;B281,P282&gt;B282,P283&gt;B283,P284&gt;B284,P279&gt;B279),"Achtung ! - Die Länge der Module übersteigt die verfügbare Wandlänge ","   ")</f>
        <v>   </v>
      </c>
      <c r="B286" s="20"/>
      <c r="E286" s="54"/>
      <c r="N286" s="55"/>
    </row>
    <row r="287" spans="1:14" ht="12.75">
      <c r="A287" s="56"/>
      <c r="B287" s="20"/>
      <c r="D287" s="57" t="s">
        <v>164</v>
      </c>
      <c r="E287" s="58">
        <f>(Projektdaten!$B$37+Projektdaten!$F$37)/2-Raumliste!D24</f>
        <v>42.5</v>
      </c>
      <c r="L287" s="59"/>
      <c r="N287" s="60"/>
    </row>
    <row r="288" spans="1:12" ht="12.75">
      <c r="A288" s="20"/>
      <c r="B288" s="20"/>
      <c r="D288" s="57" t="s">
        <v>165</v>
      </c>
      <c r="E288" s="61" t="str">
        <f>Raumliste!F24</f>
        <v> </v>
      </c>
      <c r="L288" s="62"/>
    </row>
    <row r="289" spans="1:16" ht="12.75" customHeight="1">
      <c r="A289" s="47"/>
      <c r="B289" s="20"/>
      <c r="D289" s="57" t="s">
        <v>166</v>
      </c>
      <c r="E289" s="63">
        <f>SUM(O279:O284)</f>
        <v>0</v>
      </c>
      <c r="L289" s="62"/>
      <c r="N289" s="57" t="s">
        <v>168</v>
      </c>
      <c r="O289" s="64">
        <f>SUM(E279:E284)</f>
        <v>0</v>
      </c>
      <c r="P289" s="65"/>
    </row>
    <row r="290" spans="3:16" ht="12.75">
      <c r="C290" s="20"/>
      <c r="D290" s="57" t="s">
        <v>167</v>
      </c>
      <c r="E290" s="66" t="str">
        <f>IF(E288=" "," ",E289-E288)</f>
        <v> </v>
      </c>
      <c r="J290" s="65"/>
      <c r="M290" s="57"/>
      <c r="N290" s="57" t="s">
        <v>169</v>
      </c>
      <c r="O290" s="67">
        <f>SUM(D279:D284)</f>
        <v>0</v>
      </c>
      <c r="P290" s="56"/>
    </row>
    <row r="291" spans="3:16" ht="12.75">
      <c r="C291" s="21"/>
      <c r="E291" s="20"/>
      <c r="L291" s="68"/>
      <c r="M291" s="56"/>
      <c r="N291" s="56"/>
      <c r="O291" s="56"/>
      <c r="P291" s="69"/>
    </row>
    <row r="292" spans="1:5" ht="19.5" customHeight="1">
      <c r="A292" s="24" t="s">
        <v>140</v>
      </c>
      <c r="B292" s="25">
        <f>IF(ISBLANK(Raumliste!$A$25),"",Raumliste!$A$25)</f>
      </c>
      <c r="C292" s="26" t="str">
        <f>IF(ISBLANK(Raumliste!$B$25),"  ",Raumliste!$B$25)</f>
        <v>  </v>
      </c>
      <c r="E292" s="20"/>
    </row>
    <row r="293" ht="7.5" customHeight="1" thickBot="1"/>
    <row r="294" spans="1:15" s="32" customFormat="1" ht="45.75" customHeight="1" thickBot="1">
      <c r="A294" s="27" t="s">
        <v>144</v>
      </c>
      <c r="B294" s="28" t="s">
        <v>145</v>
      </c>
      <c r="C294" s="28" t="s">
        <v>170</v>
      </c>
      <c r="D294" s="29" t="s">
        <v>152</v>
      </c>
      <c r="E294" s="29" t="s">
        <v>153</v>
      </c>
      <c r="F294" s="30" t="s">
        <v>154</v>
      </c>
      <c r="G294" s="29" t="s">
        <v>155</v>
      </c>
      <c r="H294" s="29" t="s">
        <v>156</v>
      </c>
      <c r="I294" s="29" t="s">
        <v>157</v>
      </c>
      <c r="J294" s="29" t="s">
        <v>158</v>
      </c>
      <c r="K294" s="29" t="s">
        <v>159</v>
      </c>
      <c r="L294" s="29" t="s">
        <v>160</v>
      </c>
      <c r="M294" s="29" t="s">
        <v>161</v>
      </c>
      <c r="N294" s="29" t="s">
        <v>162</v>
      </c>
      <c r="O294" s="31" t="s">
        <v>163</v>
      </c>
    </row>
    <row r="295" spans="1:17" ht="13.5" thickTop="1">
      <c r="A295" s="33">
        <v>1</v>
      </c>
      <c r="B295" s="34"/>
      <c r="C295" s="34"/>
      <c r="D295" s="35">
        <f aca="true" t="shared" si="71" ref="D295:D300">SUM(F295:N295)</f>
        <v>0</v>
      </c>
      <c r="E295" s="36">
        <f aca="true" t="shared" si="72" ref="E295:E300">0.56*F295+G295*0.78+H295+I295*1.07+J295*1.5+K295*1.93+L295*1.59+M295*2.23+N295*2.86</f>
        <v>0</v>
      </c>
      <c r="F295" s="37"/>
      <c r="G295" s="37"/>
      <c r="H295" s="37"/>
      <c r="I295" s="37"/>
      <c r="J295" s="37"/>
      <c r="K295" s="37"/>
      <c r="L295" s="37"/>
      <c r="M295" s="37"/>
      <c r="N295" s="37"/>
      <c r="O295" s="38">
        <f>(F295*Technik!$B$55+Technik!$B$56*G295+H295*Technik!$B$57+Technik!$B$58*I295+J295*Technik!$B$59+Technik!$B$60*K295+L295*Technik!$B$61+Technik!$B$62*M295+N295*Technik!$B$63)*$E$303/25</f>
        <v>0</v>
      </c>
      <c r="P295" s="39">
        <f aca="true" t="shared" si="73" ref="P295:P300">0.9*(F295+I295+L295)+1.2*(G295+J295+M295)+1.5*(H295+K295+N295)</f>
        <v>0</v>
      </c>
      <c r="Q295" s="40">
        <f aca="true" t="shared" si="74" ref="Q295:Q300">IF(OR(N295&gt;0,M295&gt;0,L295&gt;0),2.25,IF(OR(K295&gt;0,J295&gt;0,I295&gt;0),1.55,IF(OR(H295&gt;0,G295&gt;0,F295&gt;0),1,0)))</f>
        <v>0</v>
      </c>
    </row>
    <row r="296" spans="1:17" ht="12.75">
      <c r="A296" s="33">
        <v>2</v>
      </c>
      <c r="B296" s="34"/>
      <c r="C296" s="34"/>
      <c r="D296" s="35">
        <f t="shared" si="71"/>
        <v>0</v>
      </c>
      <c r="E296" s="36">
        <f t="shared" si="72"/>
        <v>0</v>
      </c>
      <c r="F296" s="37"/>
      <c r="G296" s="37"/>
      <c r="H296" s="37"/>
      <c r="I296" s="37"/>
      <c r="J296" s="37"/>
      <c r="K296" s="37"/>
      <c r="L296" s="37"/>
      <c r="M296" s="37"/>
      <c r="N296" s="37"/>
      <c r="O296" s="38">
        <f>(F296*Technik!$B$55+Technik!$B$56*G296+H296*Technik!$B$57+Technik!$B$58*I296+J296*Technik!$B$59+Technik!$B$60*K296+L296*Technik!$B$61+Technik!$B$62*M296+N296*Technik!$B$63)*$E$303/25</f>
        <v>0</v>
      </c>
      <c r="P296" s="39">
        <f t="shared" si="73"/>
        <v>0</v>
      </c>
      <c r="Q296" s="40">
        <f t="shared" si="74"/>
        <v>0</v>
      </c>
    </row>
    <row r="297" spans="1:17" ht="12.75">
      <c r="A297" s="33">
        <v>3</v>
      </c>
      <c r="B297" s="34"/>
      <c r="C297" s="34"/>
      <c r="D297" s="35">
        <f t="shared" si="71"/>
        <v>0</v>
      </c>
      <c r="E297" s="36">
        <f t="shared" si="72"/>
        <v>0</v>
      </c>
      <c r="F297" s="37"/>
      <c r="G297" s="37"/>
      <c r="H297" s="37"/>
      <c r="I297" s="37"/>
      <c r="J297" s="37"/>
      <c r="K297" s="37"/>
      <c r="L297" s="37"/>
      <c r="M297" s="37"/>
      <c r="N297" s="37"/>
      <c r="O297" s="38">
        <f>(F297*Technik!$B$55+Technik!$B$56*G297+H297*Technik!$B$57+Technik!$B$58*I297+J297*Technik!$B$59+Technik!$B$60*K297+L297*Technik!$B$61+Technik!$B$62*M297+N297*Technik!$B$63)*$E$303/25</f>
        <v>0</v>
      </c>
      <c r="P297" s="39">
        <f t="shared" si="73"/>
        <v>0</v>
      </c>
      <c r="Q297" s="40">
        <f t="shared" si="74"/>
        <v>0</v>
      </c>
    </row>
    <row r="298" spans="1:17" ht="12.75">
      <c r="A298" s="33">
        <v>4</v>
      </c>
      <c r="B298" s="34"/>
      <c r="C298" s="34"/>
      <c r="D298" s="35">
        <f t="shared" si="71"/>
        <v>0</v>
      </c>
      <c r="E298" s="36">
        <f t="shared" si="72"/>
        <v>0</v>
      </c>
      <c r="F298" s="37"/>
      <c r="G298" s="37"/>
      <c r="H298" s="37"/>
      <c r="I298" s="37"/>
      <c r="J298" s="37"/>
      <c r="K298" s="37"/>
      <c r="L298" s="37"/>
      <c r="M298" s="37"/>
      <c r="N298" s="37"/>
      <c r="O298" s="38">
        <f>(F298*Technik!$B$55+Technik!$B$56*G298+H298*Technik!$B$57+Technik!$B$58*I298+J298*Technik!$B$59+Technik!$B$60*K298+L298*Technik!$B$61+Technik!$B$62*M298+N298*Technik!$B$63)*$E$303/25</f>
        <v>0</v>
      </c>
      <c r="P298" s="39">
        <f t="shared" si="73"/>
        <v>0</v>
      </c>
      <c r="Q298" s="40">
        <f t="shared" si="74"/>
        <v>0</v>
      </c>
    </row>
    <row r="299" spans="1:17" ht="12.75">
      <c r="A299" s="33">
        <v>5</v>
      </c>
      <c r="B299" s="34"/>
      <c r="C299" s="34"/>
      <c r="D299" s="35">
        <f t="shared" si="71"/>
        <v>0</v>
      </c>
      <c r="E299" s="36">
        <f t="shared" si="72"/>
        <v>0</v>
      </c>
      <c r="F299" s="37"/>
      <c r="G299" s="37"/>
      <c r="H299" s="37"/>
      <c r="I299" s="37"/>
      <c r="J299" s="37"/>
      <c r="K299" s="37"/>
      <c r="L299" s="37"/>
      <c r="M299" s="37"/>
      <c r="N299" s="37"/>
      <c r="O299" s="38">
        <f>(F299*Technik!$B$55+Technik!$B$56*G299+H299*Technik!$B$57+Technik!$B$58*I299+J299*Technik!$B$59+Technik!$B$60*K299+L299*Technik!$B$61+Technik!$B$62*M299+N299*Technik!$B$63)*$E$303/25</f>
        <v>0</v>
      </c>
      <c r="P299" s="39">
        <f t="shared" si="73"/>
        <v>0</v>
      </c>
      <c r="Q299" s="40">
        <f t="shared" si="74"/>
        <v>0</v>
      </c>
    </row>
    <row r="300" spans="1:17" ht="13.5" thickBot="1">
      <c r="A300" s="41">
        <v>6</v>
      </c>
      <c r="B300" s="42"/>
      <c r="C300" s="42"/>
      <c r="D300" s="43">
        <f t="shared" si="71"/>
        <v>0</v>
      </c>
      <c r="E300" s="44">
        <f t="shared" si="72"/>
        <v>0</v>
      </c>
      <c r="F300" s="45"/>
      <c r="G300" s="45"/>
      <c r="H300" s="45"/>
      <c r="I300" s="45"/>
      <c r="J300" s="45"/>
      <c r="K300" s="45"/>
      <c r="L300" s="45"/>
      <c r="M300" s="45"/>
      <c r="N300" s="45"/>
      <c r="O300" s="46">
        <f>(F300*Technik!$B$55+Technik!$B$56*G300+H300*Technik!$B$57+Technik!$B$58*I300+J300*Technik!$B$59+Technik!$B$60*K300+L300*Technik!$B$61+Technik!$B$62*M300+N300*Technik!$B$63)*$E$303/25</f>
        <v>0</v>
      </c>
      <c r="P300" s="39">
        <f t="shared" si="73"/>
        <v>0</v>
      </c>
      <c r="Q300" s="40">
        <f t="shared" si="74"/>
        <v>0</v>
      </c>
    </row>
    <row r="301" spans="1:15" s="49" customFormat="1" ht="15.75">
      <c r="A301" s="47" t="str">
        <f>IF(OR(Q295&gt;C295,Q296&gt;C296,Q297&gt;C297,Q298&gt;C298,Q299&gt;C299,Q300&gt;C300),"Achtung ! - Die Höhe der Module übersteigt die verfügbare Wandhöhe ","   ")</f>
        <v>   </v>
      </c>
      <c r="B301" s="48"/>
      <c r="C301" s="48"/>
      <c r="E301" s="50"/>
      <c r="F301" s="51"/>
      <c r="G301" s="50"/>
      <c r="H301" s="50"/>
      <c r="I301" s="50"/>
      <c r="J301" s="50"/>
      <c r="K301" s="50"/>
      <c r="L301" s="50"/>
      <c r="M301" s="50"/>
      <c r="N301" s="52"/>
      <c r="O301" s="53">
        <v>1</v>
      </c>
    </row>
    <row r="302" spans="1:14" ht="15.75">
      <c r="A302" s="47" t="str">
        <f>IF(OR(P296&gt;B296,P297&gt;B297,P298&gt;B298,P299&gt;B299,P300&gt;B300,P295&gt;B295),"Achtung ! - Die Länge der Module übersteigt die verfügbare Wandlänge ","   ")</f>
        <v>   </v>
      </c>
      <c r="B302" s="20"/>
      <c r="E302" s="54"/>
      <c r="N302" s="55"/>
    </row>
    <row r="303" spans="1:14" ht="12.75">
      <c r="A303" s="56"/>
      <c r="B303" s="20"/>
      <c r="D303" s="57" t="s">
        <v>164</v>
      </c>
      <c r="E303" s="58">
        <f>(Projektdaten!$B$37+Projektdaten!$F$37)/2-Raumliste!D25</f>
        <v>42.5</v>
      </c>
      <c r="L303" s="59"/>
      <c r="N303" s="60"/>
    </row>
    <row r="304" spans="1:12" ht="12.75">
      <c r="A304" s="20"/>
      <c r="B304" s="20"/>
      <c r="D304" s="57" t="s">
        <v>165</v>
      </c>
      <c r="E304" s="61" t="str">
        <f>Raumliste!F25</f>
        <v> </v>
      </c>
      <c r="L304" s="62"/>
    </row>
    <row r="305" spans="1:16" ht="12.75" customHeight="1">
      <c r="A305" s="47"/>
      <c r="B305" s="20"/>
      <c r="D305" s="57" t="s">
        <v>166</v>
      </c>
      <c r="E305" s="63">
        <f>SUM(O295:O300)</f>
        <v>0</v>
      </c>
      <c r="L305" s="62"/>
      <c r="N305" s="57" t="s">
        <v>168</v>
      </c>
      <c r="O305" s="64">
        <f>SUM(E295:E300)</f>
        <v>0</v>
      </c>
      <c r="P305" s="65"/>
    </row>
    <row r="306" spans="3:16" ht="12.75">
      <c r="C306" s="20"/>
      <c r="D306" s="57" t="s">
        <v>167</v>
      </c>
      <c r="E306" s="66" t="str">
        <f>IF(E304=" "," ",E305-E304)</f>
        <v> </v>
      </c>
      <c r="J306" s="65"/>
      <c r="M306" s="57"/>
      <c r="N306" s="57" t="s">
        <v>169</v>
      </c>
      <c r="O306" s="67">
        <f>SUM(D295:D300)</f>
        <v>0</v>
      </c>
      <c r="P306" s="56"/>
    </row>
    <row r="307" spans="3:16" ht="12.75">
      <c r="C307" s="21"/>
      <c r="E307" s="20"/>
      <c r="L307" s="68"/>
      <c r="M307" s="56"/>
      <c r="N307" s="56"/>
      <c r="O307" s="56"/>
      <c r="P307" s="69"/>
    </row>
    <row r="308" spans="1:5" ht="19.5" customHeight="1">
      <c r="A308" s="24" t="s">
        <v>140</v>
      </c>
      <c r="B308" s="25">
        <f>IF(ISBLANK(Raumliste!$A$26),"",Raumliste!$A$26)</f>
      </c>
      <c r="C308" s="26" t="str">
        <f>IF(ISBLANK(Raumliste!$B$26),"  ",Raumliste!$B$26)</f>
        <v>  </v>
      </c>
      <c r="E308" s="20"/>
    </row>
    <row r="309" ht="7.5" customHeight="1" thickBot="1"/>
    <row r="310" spans="1:15" s="32" customFormat="1" ht="45.75" customHeight="1" thickBot="1">
      <c r="A310" s="27" t="s">
        <v>144</v>
      </c>
      <c r="B310" s="28" t="s">
        <v>145</v>
      </c>
      <c r="C310" s="28" t="s">
        <v>170</v>
      </c>
      <c r="D310" s="29" t="s">
        <v>152</v>
      </c>
      <c r="E310" s="29" t="s">
        <v>153</v>
      </c>
      <c r="F310" s="30" t="s">
        <v>154</v>
      </c>
      <c r="G310" s="29" t="s">
        <v>155</v>
      </c>
      <c r="H310" s="29" t="s">
        <v>156</v>
      </c>
      <c r="I310" s="29" t="s">
        <v>157</v>
      </c>
      <c r="J310" s="29" t="s">
        <v>158</v>
      </c>
      <c r="K310" s="29" t="s">
        <v>159</v>
      </c>
      <c r="L310" s="29" t="s">
        <v>160</v>
      </c>
      <c r="M310" s="29" t="s">
        <v>161</v>
      </c>
      <c r="N310" s="29" t="s">
        <v>162</v>
      </c>
      <c r="O310" s="31" t="s">
        <v>163</v>
      </c>
    </row>
    <row r="311" spans="1:17" ht="13.5" thickTop="1">
      <c r="A311" s="33">
        <v>1</v>
      </c>
      <c r="B311" s="34"/>
      <c r="C311" s="34"/>
      <c r="D311" s="35">
        <f aca="true" t="shared" si="75" ref="D311:D316">SUM(F311:N311)</f>
        <v>0</v>
      </c>
      <c r="E311" s="36">
        <f aca="true" t="shared" si="76" ref="E311:E316">0.56*F311+G311*0.78+H311+I311*1.07+J311*1.5+K311*1.93+L311*1.59+M311*2.23+N311*2.86</f>
        <v>0</v>
      </c>
      <c r="F311" s="37"/>
      <c r="G311" s="37"/>
      <c r="H311" s="37"/>
      <c r="I311" s="37"/>
      <c r="J311" s="37"/>
      <c r="K311" s="37"/>
      <c r="L311" s="37"/>
      <c r="M311" s="37"/>
      <c r="N311" s="37"/>
      <c r="O311" s="38">
        <f>(F311*Technik!$B$55+Technik!$B$56*G311+H311*Technik!$B$57+Technik!$B$58*I311+J311*Technik!$B$59+Technik!$B$60*K311+L311*Technik!$B$61+Technik!$B$62*M311+N311*Technik!$B$63)*$E$319/25</f>
        <v>0</v>
      </c>
      <c r="P311" s="39">
        <f aca="true" t="shared" si="77" ref="P311:P316">0.9*(F311+I311+L311)+1.2*(G311+J311+M311)+1.5*(H311+K311+N311)</f>
        <v>0</v>
      </c>
      <c r="Q311" s="40">
        <f aca="true" t="shared" si="78" ref="Q311:Q316">IF(OR(N311&gt;0,M311&gt;0,L311&gt;0),2.25,IF(OR(K311&gt;0,J311&gt;0,I311&gt;0),1.55,IF(OR(H311&gt;0,G311&gt;0,F311&gt;0),1,0)))</f>
        <v>0</v>
      </c>
    </row>
    <row r="312" spans="1:17" ht="12.75">
      <c r="A312" s="33">
        <v>2</v>
      </c>
      <c r="B312" s="34"/>
      <c r="C312" s="34"/>
      <c r="D312" s="35">
        <f t="shared" si="75"/>
        <v>0</v>
      </c>
      <c r="E312" s="36">
        <f t="shared" si="76"/>
        <v>0</v>
      </c>
      <c r="F312" s="37"/>
      <c r="G312" s="37"/>
      <c r="H312" s="37"/>
      <c r="I312" s="37"/>
      <c r="J312" s="37"/>
      <c r="K312" s="37"/>
      <c r="L312" s="37"/>
      <c r="M312" s="37"/>
      <c r="N312" s="37"/>
      <c r="O312" s="38">
        <f>(F312*Technik!$B$55+Technik!$B$56*G312+H312*Technik!$B$57+Technik!$B$58*I312+J312*Technik!$B$59+Technik!$B$60*K312+L312*Technik!$B$61+Technik!$B$62*M312+N312*Technik!$B$63)*$E$319/25</f>
        <v>0</v>
      </c>
      <c r="P312" s="39">
        <f t="shared" si="77"/>
        <v>0</v>
      </c>
      <c r="Q312" s="40">
        <f t="shared" si="78"/>
        <v>0</v>
      </c>
    </row>
    <row r="313" spans="1:17" ht="12.75">
      <c r="A313" s="33">
        <v>3</v>
      </c>
      <c r="B313" s="34"/>
      <c r="C313" s="34"/>
      <c r="D313" s="35">
        <f t="shared" si="75"/>
        <v>0</v>
      </c>
      <c r="E313" s="36">
        <f t="shared" si="76"/>
        <v>0</v>
      </c>
      <c r="F313" s="37"/>
      <c r="G313" s="37"/>
      <c r="H313" s="37"/>
      <c r="I313" s="37"/>
      <c r="J313" s="37"/>
      <c r="K313" s="37"/>
      <c r="L313" s="37"/>
      <c r="M313" s="37"/>
      <c r="N313" s="37"/>
      <c r="O313" s="38">
        <f>(F313*Technik!$B$55+Technik!$B$56*G313+H313*Technik!$B$57+Technik!$B$58*I313+J313*Technik!$B$59+Technik!$B$60*K313+L313*Technik!$B$61+Technik!$B$62*M313+N313*Technik!$B$63)*$E$319/25</f>
        <v>0</v>
      </c>
      <c r="P313" s="39">
        <f t="shared" si="77"/>
        <v>0</v>
      </c>
      <c r="Q313" s="40">
        <f t="shared" si="78"/>
        <v>0</v>
      </c>
    </row>
    <row r="314" spans="1:17" ht="12.75">
      <c r="A314" s="33">
        <v>4</v>
      </c>
      <c r="B314" s="34"/>
      <c r="C314" s="34"/>
      <c r="D314" s="35">
        <f t="shared" si="75"/>
        <v>0</v>
      </c>
      <c r="E314" s="36">
        <f t="shared" si="76"/>
        <v>0</v>
      </c>
      <c r="F314" s="37"/>
      <c r="G314" s="37"/>
      <c r="H314" s="37"/>
      <c r="I314" s="37"/>
      <c r="J314" s="37"/>
      <c r="K314" s="37"/>
      <c r="L314" s="37"/>
      <c r="M314" s="37"/>
      <c r="N314" s="37"/>
      <c r="O314" s="38">
        <f>(F314*Technik!$B$55+Technik!$B$56*G314+H314*Technik!$B$57+Technik!$B$58*I314+J314*Technik!$B$59+Technik!$B$60*K314+L314*Technik!$B$61+Technik!$B$62*M314+N314*Technik!$B$63)*$E$319/25</f>
        <v>0</v>
      </c>
      <c r="P314" s="39">
        <f t="shared" si="77"/>
        <v>0</v>
      </c>
      <c r="Q314" s="40">
        <f t="shared" si="78"/>
        <v>0</v>
      </c>
    </row>
    <row r="315" spans="1:17" ht="12.75">
      <c r="A315" s="33">
        <v>5</v>
      </c>
      <c r="B315" s="34"/>
      <c r="C315" s="34"/>
      <c r="D315" s="35">
        <f t="shared" si="75"/>
        <v>0</v>
      </c>
      <c r="E315" s="36">
        <f t="shared" si="76"/>
        <v>0</v>
      </c>
      <c r="F315" s="37"/>
      <c r="G315" s="37"/>
      <c r="H315" s="37"/>
      <c r="I315" s="37"/>
      <c r="J315" s="37"/>
      <c r="K315" s="37"/>
      <c r="L315" s="37"/>
      <c r="M315" s="37"/>
      <c r="N315" s="37"/>
      <c r="O315" s="38">
        <f>(F315*Technik!$B$55+Technik!$B$56*G315+H315*Technik!$B$57+Technik!$B$58*I315+J315*Technik!$B$59+Technik!$B$60*K315+L315*Technik!$B$61+Technik!$B$62*M315+N315*Technik!$B$63)*$E$319/25</f>
        <v>0</v>
      </c>
      <c r="P315" s="39">
        <f t="shared" si="77"/>
        <v>0</v>
      </c>
      <c r="Q315" s="40">
        <f t="shared" si="78"/>
        <v>0</v>
      </c>
    </row>
    <row r="316" spans="1:17" ht="13.5" thickBot="1">
      <c r="A316" s="41">
        <v>6</v>
      </c>
      <c r="B316" s="42"/>
      <c r="C316" s="42"/>
      <c r="D316" s="43">
        <f t="shared" si="75"/>
        <v>0</v>
      </c>
      <c r="E316" s="44">
        <f t="shared" si="76"/>
        <v>0</v>
      </c>
      <c r="F316" s="45"/>
      <c r="G316" s="45"/>
      <c r="H316" s="45"/>
      <c r="I316" s="45"/>
      <c r="J316" s="45"/>
      <c r="K316" s="45"/>
      <c r="L316" s="45"/>
      <c r="M316" s="45"/>
      <c r="N316" s="45"/>
      <c r="O316" s="46">
        <f>(F316*Technik!$B$55+Technik!$B$56*G316+H316*Technik!$B$57+Technik!$B$58*I316+J316*Technik!$B$59+Technik!$B$60*K316+L316*Technik!$B$61+Technik!$B$62*M316+N316*Technik!$B$63)*$E$319/25</f>
        <v>0</v>
      </c>
      <c r="P316" s="39">
        <f t="shared" si="77"/>
        <v>0</v>
      </c>
      <c r="Q316" s="40">
        <f t="shared" si="78"/>
        <v>0</v>
      </c>
    </row>
    <row r="317" spans="1:15" s="49" customFormat="1" ht="15.75">
      <c r="A317" s="47" t="str">
        <f>IF(OR(Q311&gt;C311,Q312&gt;C312,Q313&gt;C313,Q314&gt;C314,Q315&gt;C315,Q316&gt;C316),"Achtung ! - Die Höhe der Module übersteigt die verfügbare Wandhöhe ","   ")</f>
        <v>   </v>
      </c>
      <c r="B317" s="48"/>
      <c r="C317" s="48"/>
      <c r="E317" s="50"/>
      <c r="F317" s="51"/>
      <c r="G317" s="50"/>
      <c r="H317" s="50"/>
      <c r="I317" s="50"/>
      <c r="J317" s="50"/>
      <c r="K317" s="50"/>
      <c r="L317" s="50"/>
      <c r="M317" s="50"/>
      <c r="N317" s="52"/>
      <c r="O317" s="53">
        <v>1</v>
      </c>
    </row>
    <row r="318" spans="1:14" ht="15.75">
      <c r="A318" s="47" t="str">
        <f>IF(OR(P312&gt;B312,P313&gt;B313,P314&gt;B314,P315&gt;B315,P316&gt;B316,P311&gt;B311),"Achtung ! - Die Länge der Module übersteigt die verfügbare Wandlänge ","   ")</f>
        <v>   </v>
      </c>
      <c r="B318" s="20"/>
      <c r="E318" s="54"/>
      <c r="N318" s="55"/>
    </row>
    <row r="319" spans="1:14" ht="12.75">
      <c r="A319" s="56"/>
      <c r="B319" s="20"/>
      <c r="D319" s="57" t="s">
        <v>164</v>
      </c>
      <c r="E319" s="58">
        <f>(Projektdaten!$B$37+Projektdaten!$F$37)/2-Raumliste!D26</f>
        <v>42.5</v>
      </c>
      <c r="L319" s="59"/>
      <c r="N319" s="60"/>
    </row>
    <row r="320" spans="1:14" ht="12.75">
      <c r="A320" s="20"/>
      <c r="B320" s="20"/>
      <c r="D320" s="57" t="s">
        <v>165</v>
      </c>
      <c r="E320" s="61" t="str">
        <f>Raumliste!F26</f>
        <v> </v>
      </c>
      <c r="L320" s="62"/>
      <c r="N320" s="55"/>
    </row>
    <row r="321" spans="1:16" ht="12.75" customHeight="1">
      <c r="A321" s="47"/>
      <c r="B321" s="20"/>
      <c r="D321" s="57" t="s">
        <v>166</v>
      </c>
      <c r="E321" s="63">
        <f>SUM(O311:O316)</f>
        <v>0</v>
      </c>
      <c r="L321" s="62"/>
      <c r="N321" s="57" t="s">
        <v>168</v>
      </c>
      <c r="O321" s="64">
        <f>SUM(E311:E316)</f>
        <v>0</v>
      </c>
      <c r="P321" s="65"/>
    </row>
    <row r="322" spans="3:16" ht="12.75">
      <c r="C322" s="20"/>
      <c r="D322" s="57" t="s">
        <v>167</v>
      </c>
      <c r="E322" s="66" t="str">
        <f>IF(E320=" "," ",E321-E320)</f>
        <v> </v>
      </c>
      <c r="J322" s="65"/>
      <c r="M322" s="57"/>
      <c r="N322" s="57" t="s">
        <v>169</v>
      </c>
      <c r="O322" s="67">
        <f>SUM(D311:D316)</f>
        <v>0</v>
      </c>
      <c r="P322" s="56"/>
    </row>
    <row r="323" spans="3:16" ht="12.75">
      <c r="C323" s="21"/>
      <c r="E323" s="20"/>
      <c r="L323" s="68"/>
      <c r="M323" s="56"/>
      <c r="N323" s="56"/>
      <c r="O323" s="56"/>
      <c r="P323" s="69"/>
    </row>
    <row r="324" spans="3:16" ht="12.75">
      <c r="C324" s="20"/>
      <c r="E324" s="20"/>
      <c r="L324" s="72"/>
      <c r="M324" s="56"/>
      <c r="N324" s="56"/>
      <c r="O324" s="73"/>
      <c r="P324" s="56"/>
    </row>
  </sheetData>
  <sheetProtection password="CAC7" sheet="1" objects="1" scenarios="1"/>
  <mergeCells count="1">
    <mergeCell ref="J1:O1"/>
  </mergeCells>
  <printOptions/>
  <pageMargins left="0.5118110236220472" right="0.5511811023622047" top="0.5905511811023623" bottom="0.5511811023622047" header="0.5118110236220472" footer="0.31496062992125984"/>
  <pageSetup horizontalDpi="360" verticalDpi="360" orientation="landscape" paperSize="9" scale="97" r:id="rId2"/>
  <headerFooter alignWithMargins="0">
    <oddFooter>&amp;CABAKUS Wandheizung Seite &amp;P - &amp;D - &amp;F</oddFooter>
  </headerFooter>
  <rowBreaks count="11" manualBreakCount="11">
    <brk id="35" max="255" man="1"/>
    <brk id="67" max="255" man="1"/>
    <brk id="99" max="255" man="1"/>
    <brk id="131" max="255" man="1"/>
    <brk id="163" max="255" man="1"/>
    <brk id="195" max="255" man="1"/>
    <brk id="227" max="255" man="1"/>
    <brk id="259" max="255" man="1"/>
    <brk id="291" max="255" man="1"/>
    <brk id="350" max="65535" man="1"/>
    <brk id="368" max="6553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31"/>
  <sheetViews>
    <sheetView zoomScale="80" zoomScaleNormal="80" workbookViewId="0" topLeftCell="A1">
      <selection activeCell="O25" sqref="O25"/>
    </sheetView>
  </sheetViews>
  <sheetFormatPr defaultColWidth="11.421875" defaultRowHeight="12.75"/>
  <cols>
    <col min="1" max="1" width="8.00390625" style="77" customWidth="1"/>
    <col min="2" max="2" width="9.28125" style="77" customWidth="1"/>
    <col min="3" max="3" width="15.57421875" style="77" customWidth="1"/>
    <col min="4" max="4" width="11.140625" style="78" customWidth="1"/>
    <col min="5" max="5" width="6.28125" style="78" customWidth="1"/>
    <col min="6" max="6" width="12.57421875" style="77" customWidth="1"/>
    <col min="7" max="7" width="13.8515625" style="77" customWidth="1"/>
    <col min="8" max="8" width="14.7109375" style="77" customWidth="1"/>
    <col min="9" max="16384" width="11.421875" style="77" customWidth="1"/>
  </cols>
  <sheetData>
    <row r="1" spans="4:8" ht="15.75">
      <c r="D1" s="258" t="s">
        <v>105</v>
      </c>
      <c r="E1" s="258"/>
      <c r="F1" s="258"/>
      <c r="G1" s="258"/>
      <c r="H1" s="258"/>
    </row>
    <row r="2" spans="4:8" ht="15.75">
      <c r="D2" s="208"/>
      <c r="E2" s="208"/>
      <c r="F2" s="208"/>
      <c r="G2" s="208"/>
      <c r="H2" s="208"/>
    </row>
    <row r="3" spans="1:5" s="75" customFormat="1" ht="18">
      <c r="A3" s="74" t="s">
        <v>171</v>
      </c>
      <c r="D3" s="76"/>
      <c r="E3" s="99">
        <v>20</v>
      </c>
    </row>
    <row r="4" spans="1:5" s="75" customFormat="1" ht="22.5">
      <c r="A4" s="23" t="s">
        <v>110</v>
      </c>
      <c r="D4" s="76"/>
      <c r="E4" s="76"/>
    </row>
    <row r="6" spans="1:4" ht="15">
      <c r="A6" s="79" t="s">
        <v>111</v>
      </c>
      <c r="B6" s="56"/>
      <c r="C6" s="80" t="str">
        <f>IF(ISBLANK(Projektdaten!B6),"  ",Projektdaten!B6)</f>
        <v>  </v>
      </c>
      <c r="D6" s="20"/>
    </row>
    <row r="7" spans="1:3" ht="15">
      <c r="A7" s="81" t="s">
        <v>172</v>
      </c>
      <c r="B7" s="56"/>
      <c r="C7" s="80" t="str">
        <f>IF(ISBLANK(Projektdaten!B18),"  ",Projektdaten!B18)</f>
        <v>  </v>
      </c>
    </row>
    <row r="10" ht="15">
      <c r="A10" s="75" t="s">
        <v>173</v>
      </c>
    </row>
    <row r="11" ht="4.5" customHeight="1"/>
    <row r="12" spans="1:3" ht="14.25">
      <c r="A12" s="77" t="s">
        <v>174</v>
      </c>
      <c r="C12" s="82">
        <f>(SUM(Material!F17:F33))</f>
        <v>0</v>
      </c>
    </row>
    <row r="13" ht="5.25" customHeight="1">
      <c r="C13" s="82"/>
    </row>
    <row r="14" spans="1:3" ht="14.25">
      <c r="A14" s="77" t="s">
        <v>175</v>
      </c>
      <c r="C14" s="83">
        <f>SUM(Material!F35:F56)</f>
        <v>0</v>
      </c>
    </row>
    <row r="15" spans="1:3" ht="15" thickBot="1">
      <c r="A15" s="84"/>
      <c r="B15" s="84"/>
      <c r="C15" s="85"/>
    </row>
    <row r="16" spans="1:3" ht="15.75" thickTop="1">
      <c r="A16" s="75" t="s">
        <v>176</v>
      </c>
      <c r="C16" s="86">
        <f>Material!F59</f>
        <v>0</v>
      </c>
    </row>
    <row r="17" spans="1:3" ht="27.75" customHeight="1">
      <c r="A17" s="75"/>
      <c r="C17" s="87"/>
    </row>
    <row r="18" spans="1:3" ht="15">
      <c r="A18" s="75"/>
      <c r="C18" s="87"/>
    </row>
    <row r="19" spans="6:7" ht="14.25">
      <c r="F19" s="88"/>
      <c r="G19" s="88"/>
    </row>
    <row r="20" spans="1:3" ht="15">
      <c r="A20" s="75" t="s">
        <v>177</v>
      </c>
      <c r="B20" s="89"/>
      <c r="C20" s="100">
        <v>20</v>
      </c>
    </row>
    <row r="21" ht="14.25"/>
    <row r="22" ht="6" customHeight="1"/>
    <row r="23" ht="18" customHeight="1"/>
    <row r="24" ht="15">
      <c r="A24" s="75" t="s">
        <v>178</v>
      </c>
    </row>
    <row r="25" ht="15">
      <c r="A25" s="75"/>
    </row>
    <row r="26" spans="3:8" ht="15">
      <c r="C26" s="90" t="s">
        <v>179</v>
      </c>
      <c r="D26" s="76" t="s">
        <v>180</v>
      </c>
      <c r="E26" s="91" t="s">
        <v>181</v>
      </c>
      <c r="F26" s="76" t="s">
        <v>171</v>
      </c>
      <c r="G26" s="76" t="s">
        <v>182</v>
      </c>
      <c r="H26" s="76" t="s">
        <v>183</v>
      </c>
    </row>
    <row r="27" spans="1:8" ht="14.25">
      <c r="A27" s="77" t="s">
        <v>106</v>
      </c>
      <c r="C27" s="92">
        <v>30</v>
      </c>
      <c r="D27" s="93">
        <f>Raumliste!K29</f>
        <v>0</v>
      </c>
      <c r="E27" s="94">
        <f>Raumliste!K30</f>
        <v>0</v>
      </c>
      <c r="F27" s="83">
        <f>D27*C27*C20/60</f>
        <v>0</v>
      </c>
      <c r="G27" s="237">
        <f>IF(E27=0,0,F27/E27)</f>
        <v>0</v>
      </c>
      <c r="H27" s="95">
        <f>IF(F27=0,0,F27/D27)</f>
        <v>0</v>
      </c>
    </row>
    <row r="28" spans="1:8" ht="15" thickBot="1">
      <c r="A28" s="84"/>
      <c r="B28" s="84"/>
      <c r="C28" s="96"/>
      <c r="D28" s="97"/>
      <c r="E28" s="97"/>
      <c r="F28" s="85"/>
      <c r="G28" s="84"/>
      <c r="H28" s="84"/>
    </row>
    <row r="29" spans="1:6" ht="18" customHeight="1" thickTop="1">
      <c r="A29" s="75" t="s">
        <v>184</v>
      </c>
      <c r="F29" s="86">
        <f>SUM(F27:F27)</f>
        <v>0</v>
      </c>
    </row>
    <row r="30" ht="6.75" customHeight="1"/>
    <row r="31" spans="1:6" ht="15">
      <c r="A31" s="75" t="s">
        <v>185</v>
      </c>
      <c r="F31" s="98">
        <f>D27*C27/60</f>
        <v>0</v>
      </c>
    </row>
  </sheetData>
  <sheetProtection password="CAC7" sheet="1" objects="1" scenarios="1"/>
  <mergeCells count="1">
    <mergeCell ref="D1:H1"/>
  </mergeCells>
  <printOptions/>
  <pageMargins left="0.75" right="0.41" top="1" bottom="1" header="0.511811023" footer="0.511811023"/>
  <pageSetup horizontalDpi="360" verticalDpi="36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H65"/>
  <sheetViews>
    <sheetView tabSelected="1" zoomScale="80" zoomScaleNormal="80" workbookViewId="0" topLeftCell="B1">
      <selection activeCell="E17" sqref="E17"/>
    </sheetView>
  </sheetViews>
  <sheetFormatPr defaultColWidth="11.421875" defaultRowHeight="12.75"/>
  <cols>
    <col min="1" max="1" width="7.140625" style="21" customWidth="1"/>
    <col min="2" max="2" width="7.00390625" style="21" customWidth="1"/>
    <col min="3" max="3" width="11.421875" style="101" customWidth="1"/>
    <col min="4" max="4" width="26.00390625" style="20" customWidth="1"/>
    <col min="5" max="5" width="12.140625" style="102" customWidth="1"/>
    <col min="6" max="6" width="23.28125" style="239" customWidth="1"/>
    <col min="7" max="16384" width="11.421875" style="20" customWidth="1"/>
  </cols>
  <sheetData>
    <row r="1" spans="4:8" ht="15.75">
      <c r="D1" s="258" t="s">
        <v>105</v>
      </c>
      <c r="E1" s="258"/>
      <c r="F1" s="258"/>
      <c r="G1" s="209"/>
      <c r="H1" s="209"/>
    </row>
    <row r="3" ht="18">
      <c r="A3" s="18" t="s">
        <v>186</v>
      </c>
    </row>
    <row r="4" ht="22.5">
      <c r="A4" s="23" t="s">
        <v>110</v>
      </c>
    </row>
    <row r="6" spans="2:3" ht="12.75">
      <c r="B6" s="101"/>
      <c r="C6" s="103"/>
    </row>
    <row r="7" spans="2:3" ht="12.75">
      <c r="B7" s="101"/>
      <c r="C7" s="103"/>
    </row>
    <row r="8" spans="1:6" s="88" customFormat="1" ht="15">
      <c r="A8" s="80" t="str">
        <f>IF(ISBLANK(Projektdaten!B10),"  ",Projektdaten!B10)</f>
        <v>  </v>
      </c>
      <c r="B8" s="104"/>
      <c r="C8" s="105"/>
      <c r="E8" s="106"/>
      <c r="F8" s="240"/>
    </row>
    <row r="9" spans="1:6" s="88" customFormat="1" ht="15">
      <c r="A9" s="80" t="str">
        <f>IF(ISBLANK(Projektdaten!B11),"  ",Projektdaten!B11)</f>
        <v>  </v>
      </c>
      <c r="B9" s="104"/>
      <c r="C9" s="107"/>
      <c r="E9" s="106"/>
      <c r="F9" s="240"/>
    </row>
    <row r="10" spans="1:6" s="88" customFormat="1" ht="15">
      <c r="A10" s="80" t="str">
        <f>IF(ISBLANK(Projektdaten!B12),"  ",Projektdaten!B12)</f>
        <v>  </v>
      </c>
      <c r="B10" s="80" t="str">
        <f>IF(ISBLANK(Projektdaten!B13),"  ",Projektdaten!B13)</f>
        <v>  </v>
      </c>
      <c r="C10" s="105"/>
      <c r="E10" s="106"/>
      <c r="F10" s="240"/>
    </row>
    <row r="11" spans="1:6" s="88" customFormat="1" ht="14.25">
      <c r="A11" s="89"/>
      <c r="B11" s="104"/>
      <c r="C11" s="105"/>
      <c r="E11" s="106"/>
      <c r="F11" s="240"/>
    </row>
    <row r="12" spans="1:6" s="88" customFormat="1" ht="15">
      <c r="A12" s="80" t="s">
        <v>187</v>
      </c>
      <c r="B12" s="65"/>
      <c r="C12" s="80" t="str">
        <f>IF(ISBLANK(Projektdaten!B6),"  ",Projektdaten!B6)</f>
        <v>  </v>
      </c>
      <c r="D12" s="65"/>
      <c r="E12" s="106"/>
      <c r="F12" s="240"/>
    </row>
    <row r="13" spans="1:6" s="88" customFormat="1" ht="15">
      <c r="A13" s="108" t="s">
        <v>188</v>
      </c>
      <c r="B13" s="80"/>
      <c r="C13" s="80" t="str">
        <f>IF(ISBLANK(Projektdaten!B18),"  ",Projektdaten!B18)</f>
        <v>  </v>
      </c>
      <c r="D13" s="80"/>
      <c r="E13" s="106"/>
      <c r="F13" s="240"/>
    </row>
    <row r="14" spans="1:6" s="88" customFormat="1" ht="15">
      <c r="A14" s="91"/>
      <c r="B14" s="80"/>
      <c r="C14" s="109"/>
      <c r="D14" s="80"/>
      <c r="E14" s="106"/>
      <c r="F14" s="240"/>
    </row>
    <row r="15" spans="1:6" s="91" customFormat="1" ht="15" customHeight="1" thickBot="1">
      <c r="A15" s="110" t="s">
        <v>3</v>
      </c>
      <c r="B15" s="110" t="s">
        <v>181</v>
      </c>
      <c r="C15" s="111" t="s">
        <v>4</v>
      </c>
      <c r="D15" s="112" t="s">
        <v>189</v>
      </c>
      <c r="E15" s="113" t="s">
        <v>190</v>
      </c>
      <c r="F15" s="114" t="s">
        <v>191</v>
      </c>
    </row>
    <row r="16" spans="1:6" s="21" customFormat="1" ht="7.5" customHeight="1" thickTop="1">
      <c r="A16" s="115"/>
      <c r="B16" s="115"/>
      <c r="C16" s="116"/>
      <c r="D16" s="117"/>
      <c r="E16" s="118"/>
      <c r="F16" s="118"/>
    </row>
    <row r="17" spans="1:6" ht="15" customHeight="1">
      <c r="A17" s="21">
        <v>1</v>
      </c>
      <c r="B17" s="22">
        <f>Zubehör!D4</f>
        <v>0</v>
      </c>
      <c r="C17" s="101" t="s">
        <v>5</v>
      </c>
      <c r="D17" s="20" t="s">
        <v>88</v>
      </c>
      <c r="E17" s="119">
        <v>144</v>
      </c>
      <c r="F17" s="238">
        <f>B17*E17</f>
        <v>0</v>
      </c>
    </row>
    <row r="18" spans="2:6" ht="3.75" customHeight="1">
      <c r="B18" s="22"/>
      <c r="E18" s="119"/>
      <c r="F18" s="238"/>
    </row>
    <row r="19" spans="1:6" ht="15" customHeight="1">
      <c r="A19" s="21">
        <v>2</v>
      </c>
      <c r="B19" s="22">
        <f>Zubehör!D6</f>
        <v>0</v>
      </c>
      <c r="C19" s="101" t="s">
        <v>6</v>
      </c>
      <c r="D19" s="20" t="s">
        <v>89</v>
      </c>
      <c r="E19" s="119">
        <v>210</v>
      </c>
      <c r="F19" s="238">
        <f>B19*E19</f>
        <v>0</v>
      </c>
    </row>
    <row r="20" spans="2:6" ht="3.75" customHeight="1">
      <c r="B20" s="22"/>
      <c r="E20" s="119"/>
      <c r="F20" s="238"/>
    </row>
    <row r="21" spans="1:6" ht="15" customHeight="1">
      <c r="A21" s="21">
        <v>3</v>
      </c>
      <c r="B21" s="22">
        <f>Zubehör!D8</f>
        <v>0</v>
      </c>
      <c r="C21" s="101" t="s">
        <v>7</v>
      </c>
      <c r="D21" s="20" t="s">
        <v>90</v>
      </c>
      <c r="E21" s="119">
        <v>272</v>
      </c>
      <c r="F21" s="238">
        <f>B21*E21</f>
        <v>0</v>
      </c>
    </row>
    <row r="22" spans="2:6" ht="3.75" customHeight="1">
      <c r="B22" s="22"/>
      <c r="E22" s="119"/>
      <c r="F22" s="238"/>
    </row>
    <row r="23" spans="1:6" ht="15" customHeight="1">
      <c r="A23" s="21">
        <v>4</v>
      </c>
      <c r="B23" s="22">
        <f>Zubehör!D10</f>
        <v>0</v>
      </c>
      <c r="C23" s="101" t="s">
        <v>8</v>
      </c>
      <c r="D23" s="20" t="s">
        <v>91</v>
      </c>
      <c r="E23" s="119">
        <v>184</v>
      </c>
      <c r="F23" s="238">
        <f>B23*E23</f>
        <v>0</v>
      </c>
    </row>
    <row r="24" spans="2:6" ht="3.75" customHeight="1">
      <c r="B24" s="22"/>
      <c r="E24" s="119"/>
      <c r="F24" s="238"/>
    </row>
    <row r="25" spans="1:6" ht="15" customHeight="1">
      <c r="A25" s="21">
        <v>5</v>
      </c>
      <c r="B25" s="22">
        <f>Zubehör!D12</f>
        <v>0</v>
      </c>
      <c r="C25" s="101" t="s">
        <v>9</v>
      </c>
      <c r="D25" s="20" t="s">
        <v>92</v>
      </c>
      <c r="E25" s="119">
        <v>268</v>
      </c>
      <c r="F25" s="238">
        <f>B25*E25</f>
        <v>0</v>
      </c>
    </row>
    <row r="26" spans="2:6" ht="3.75" customHeight="1">
      <c r="B26" s="22"/>
      <c r="E26" s="119"/>
      <c r="F26" s="238"/>
    </row>
    <row r="27" spans="1:6" ht="15" customHeight="1">
      <c r="A27" s="21">
        <v>6</v>
      </c>
      <c r="B27" s="22">
        <f>Zubehör!D14</f>
        <v>0</v>
      </c>
      <c r="C27" s="101" t="s">
        <v>10</v>
      </c>
      <c r="D27" s="20" t="s">
        <v>93</v>
      </c>
      <c r="E27" s="119">
        <v>345</v>
      </c>
      <c r="F27" s="238">
        <f>B27*E27</f>
        <v>0</v>
      </c>
    </row>
    <row r="28" spans="2:6" ht="3.75" customHeight="1">
      <c r="B28" s="22"/>
      <c r="E28" s="119"/>
      <c r="F28" s="238"/>
    </row>
    <row r="29" spans="1:6" ht="15" customHeight="1">
      <c r="A29" s="21">
        <v>7</v>
      </c>
      <c r="B29" s="22">
        <f>Zubehör!D16</f>
        <v>0</v>
      </c>
      <c r="C29" s="101" t="s">
        <v>11</v>
      </c>
      <c r="D29" s="20" t="s">
        <v>94</v>
      </c>
      <c r="E29" s="119">
        <v>254</v>
      </c>
      <c r="F29" s="238">
        <f>B29*E29</f>
        <v>0</v>
      </c>
    </row>
    <row r="30" spans="2:6" ht="3.75" customHeight="1">
      <c r="B30" s="22"/>
      <c r="E30" s="119"/>
      <c r="F30" s="238"/>
    </row>
    <row r="31" spans="1:6" ht="15" customHeight="1">
      <c r="A31" s="21">
        <v>8</v>
      </c>
      <c r="B31" s="22">
        <f>Zubehör!D18</f>
        <v>0</v>
      </c>
      <c r="C31" s="101" t="s">
        <v>12</v>
      </c>
      <c r="D31" s="20" t="s">
        <v>95</v>
      </c>
      <c r="E31" s="119">
        <v>352</v>
      </c>
      <c r="F31" s="238">
        <f>B31*E31</f>
        <v>0</v>
      </c>
    </row>
    <row r="32" spans="2:6" ht="3.75" customHeight="1">
      <c r="B32" s="22"/>
      <c r="E32" s="119"/>
      <c r="F32" s="238"/>
    </row>
    <row r="33" spans="1:6" ht="15" customHeight="1">
      <c r="A33" s="21">
        <v>9</v>
      </c>
      <c r="B33" s="22">
        <f>Zubehör!D20</f>
        <v>0</v>
      </c>
      <c r="C33" s="101" t="s">
        <v>13</v>
      </c>
      <c r="D33" s="20" t="s">
        <v>96</v>
      </c>
      <c r="E33" s="119">
        <v>458</v>
      </c>
      <c r="F33" s="238">
        <f>B33*E33</f>
        <v>0</v>
      </c>
    </row>
    <row r="34" spans="2:6" ht="3.75" customHeight="1">
      <c r="B34" s="22"/>
      <c r="E34" s="119"/>
      <c r="F34" s="238"/>
    </row>
    <row r="35" spans="1:6" ht="15" customHeight="1">
      <c r="A35" s="21">
        <v>10</v>
      </c>
      <c r="B35" s="22">
        <f>Zubehör!G4</f>
        <v>0</v>
      </c>
      <c r="C35" s="101" t="s">
        <v>14</v>
      </c>
      <c r="D35" s="20" t="s">
        <v>192</v>
      </c>
      <c r="E35" s="119">
        <v>7.8</v>
      </c>
      <c r="F35" s="238">
        <f>B35*E35</f>
        <v>0</v>
      </c>
    </row>
    <row r="36" spans="2:6" ht="15" customHeight="1">
      <c r="B36" s="22"/>
      <c r="D36" s="20" t="s">
        <v>212</v>
      </c>
      <c r="E36" s="119"/>
      <c r="F36" s="238"/>
    </row>
    <row r="37" spans="2:6" ht="3.75" customHeight="1">
      <c r="B37" s="22"/>
      <c r="E37" s="119"/>
      <c r="F37" s="238"/>
    </row>
    <row r="38" spans="1:6" ht="15" customHeight="1">
      <c r="A38" s="21">
        <v>11</v>
      </c>
      <c r="B38" s="22">
        <f>Zubehör!G6</f>
        <v>0</v>
      </c>
      <c r="C38" s="101" t="s">
        <v>15</v>
      </c>
      <c r="D38" s="20" t="s">
        <v>193</v>
      </c>
      <c r="E38" s="119">
        <v>10.2</v>
      </c>
      <c r="F38" s="238">
        <f>B38*E38</f>
        <v>0</v>
      </c>
    </row>
    <row r="39" spans="2:6" ht="15" customHeight="1">
      <c r="B39" s="22"/>
      <c r="D39" s="20" t="s">
        <v>212</v>
      </c>
      <c r="E39" s="119"/>
      <c r="F39" s="238"/>
    </row>
    <row r="40" spans="2:6" ht="3.75" customHeight="1">
      <c r="B40" s="22"/>
      <c r="E40" s="119"/>
      <c r="F40" s="238"/>
    </row>
    <row r="41" spans="1:6" ht="15" customHeight="1">
      <c r="A41" s="21">
        <v>12</v>
      </c>
      <c r="B41" s="22">
        <f>Zubehör!G8</f>
        <v>0</v>
      </c>
      <c r="C41" s="101" t="s">
        <v>16</v>
      </c>
      <c r="D41" s="20" t="s">
        <v>194</v>
      </c>
      <c r="E41" s="119">
        <v>25</v>
      </c>
      <c r="F41" s="238">
        <f>B41*E41</f>
        <v>0</v>
      </c>
    </row>
    <row r="42" spans="2:6" ht="3.75" customHeight="1">
      <c r="B42" s="22"/>
      <c r="E42" s="119"/>
      <c r="F42" s="238"/>
    </row>
    <row r="43" spans="1:6" ht="15" customHeight="1">
      <c r="A43" s="21">
        <v>13</v>
      </c>
      <c r="B43" s="22">
        <f>Zubehör!G10</f>
        <v>0</v>
      </c>
      <c r="C43" s="101" t="s">
        <v>17</v>
      </c>
      <c r="D43" s="20" t="s">
        <v>213</v>
      </c>
      <c r="E43" s="119">
        <v>4.5</v>
      </c>
      <c r="F43" s="238">
        <f>B43*E43</f>
        <v>0</v>
      </c>
    </row>
    <row r="44" spans="2:6" ht="3.75" customHeight="1">
      <c r="B44" s="22"/>
      <c r="E44" s="119"/>
      <c r="F44" s="238"/>
    </row>
    <row r="45" spans="1:6" ht="15" customHeight="1">
      <c r="A45" s="21">
        <v>14</v>
      </c>
      <c r="B45" s="22">
        <f>Zubehör!G12</f>
        <v>0</v>
      </c>
      <c r="C45" s="101" t="s">
        <v>18</v>
      </c>
      <c r="D45" s="20" t="s">
        <v>214</v>
      </c>
      <c r="E45" s="119">
        <v>4.5</v>
      </c>
      <c r="F45" s="238">
        <f>B45*E45</f>
        <v>0</v>
      </c>
    </row>
    <row r="46" spans="2:6" ht="3.75" customHeight="1">
      <c r="B46" s="22"/>
      <c r="E46" s="119"/>
      <c r="F46" s="238"/>
    </row>
    <row r="47" spans="1:6" ht="15" customHeight="1">
      <c r="A47" s="21">
        <v>15</v>
      </c>
      <c r="B47" s="22">
        <f>Zubehör!G14</f>
        <v>0</v>
      </c>
      <c r="C47" s="101" t="s">
        <v>19</v>
      </c>
      <c r="D47" s="20" t="s">
        <v>195</v>
      </c>
      <c r="E47" s="119">
        <v>101</v>
      </c>
      <c r="F47" s="238">
        <f>B47*E47</f>
        <v>0</v>
      </c>
    </row>
    <row r="48" spans="2:6" ht="15" customHeight="1">
      <c r="B48" s="22"/>
      <c r="D48" s="20" t="s">
        <v>107</v>
      </c>
      <c r="E48" s="119"/>
      <c r="F48" s="238"/>
    </row>
    <row r="49" spans="2:6" ht="3.75" customHeight="1">
      <c r="B49" s="22"/>
      <c r="E49" s="119"/>
      <c r="F49" s="238"/>
    </row>
    <row r="50" spans="1:6" ht="15" customHeight="1">
      <c r="A50" s="21">
        <v>17</v>
      </c>
      <c r="B50" s="22">
        <f>Zubehör!G20</f>
        <v>0</v>
      </c>
      <c r="C50" s="101" t="s">
        <v>85</v>
      </c>
      <c r="D50" s="20" t="s">
        <v>196</v>
      </c>
      <c r="E50" s="119"/>
      <c r="F50" s="238">
        <f>E50*B50</f>
        <v>0</v>
      </c>
    </row>
    <row r="51" spans="2:6" ht="3.75" customHeight="1">
      <c r="B51" s="22"/>
      <c r="E51" s="119"/>
      <c r="F51" s="238"/>
    </row>
    <row r="52" spans="1:6" ht="15" customHeight="1">
      <c r="A52" s="21">
        <v>18</v>
      </c>
      <c r="B52" s="22">
        <f>Zubehör!G22</f>
        <v>0</v>
      </c>
      <c r="C52" s="101" t="s">
        <v>86</v>
      </c>
      <c r="D52" s="20" t="s">
        <v>197</v>
      </c>
      <c r="E52" s="119">
        <v>38</v>
      </c>
      <c r="F52" s="238">
        <f>E52*B52</f>
        <v>0</v>
      </c>
    </row>
    <row r="53" spans="2:6" ht="3.75" customHeight="1">
      <c r="B53" s="22"/>
      <c r="E53" s="119"/>
      <c r="F53" s="238"/>
    </row>
    <row r="54" spans="1:6" ht="15" customHeight="1">
      <c r="A54" s="21">
        <v>19</v>
      </c>
      <c r="B54" s="22">
        <f>Zubehör!G24</f>
        <v>0</v>
      </c>
      <c r="C54" s="101" t="s">
        <v>87</v>
      </c>
      <c r="D54" s="20" t="s">
        <v>198</v>
      </c>
      <c r="E54" s="119">
        <v>12.5</v>
      </c>
      <c r="F54" s="238">
        <f>E54*B54</f>
        <v>0</v>
      </c>
    </row>
    <row r="55" spans="2:6" ht="3.75" customHeight="1">
      <c r="B55" s="22"/>
      <c r="E55" s="119"/>
      <c r="F55" s="238"/>
    </row>
    <row r="56" spans="1:6" ht="15" customHeight="1">
      <c r="A56" s="21">
        <v>20</v>
      </c>
      <c r="B56" s="22">
        <f>Zubehör!G18</f>
        <v>0</v>
      </c>
      <c r="C56" s="101" t="s">
        <v>97</v>
      </c>
      <c r="D56" s="20" t="s">
        <v>199</v>
      </c>
      <c r="E56" s="119">
        <v>101</v>
      </c>
      <c r="F56" s="238">
        <f>B56*E56</f>
        <v>0</v>
      </c>
    </row>
    <row r="57" spans="1:6" ht="5.25" customHeight="1" thickBot="1">
      <c r="A57" s="120"/>
      <c r="B57" s="120"/>
      <c r="C57" s="121"/>
      <c r="D57" s="122"/>
      <c r="E57" s="123"/>
      <c r="F57" s="241"/>
    </row>
    <row r="58" spans="4:7" ht="12.75">
      <c r="D58" s="139"/>
      <c r="E58" s="243"/>
      <c r="F58" s="118"/>
      <c r="G58" s="139"/>
    </row>
    <row r="59" spans="4:7" ht="12.75">
      <c r="D59" s="244" t="s">
        <v>209</v>
      </c>
      <c r="E59" s="245"/>
      <c r="F59" s="246">
        <f>SUM(F17:F56)</f>
        <v>0</v>
      </c>
      <c r="G59" s="139"/>
    </row>
    <row r="60" spans="4:7" ht="12.75">
      <c r="D60" s="247" t="s">
        <v>200</v>
      </c>
      <c r="E60" s="248" t="s">
        <v>215</v>
      </c>
      <c r="F60" s="246">
        <f>SUM(F59*0.19)</f>
        <v>0</v>
      </c>
      <c r="G60" s="139"/>
    </row>
    <row r="61" spans="4:7" ht="12.75">
      <c r="D61" s="249"/>
      <c r="E61" s="243"/>
      <c r="F61" s="246"/>
      <c r="G61" s="139"/>
    </row>
    <row r="62" spans="4:7" ht="12.75">
      <c r="D62" s="250" t="s">
        <v>210</v>
      </c>
      <c r="E62" s="243"/>
      <c r="F62" s="246">
        <f>SUM(F59:F60)</f>
        <v>0</v>
      </c>
      <c r="G62" s="139"/>
    </row>
    <row r="65" spans="3:6" ht="12.75">
      <c r="C65" s="103" t="s">
        <v>201</v>
      </c>
      <c r="D65" s="125"/>
      <c r="E65" s="124" t="s">
        <v>113</v>
      </c>
      <c r="F65" s="242"/>
    </row>
  </sheetData>
  <sheetProtection password="CAC7" sheet="1" objects="1" scenarios="1"/>
  <mergeCells count="1">
    <mergeCell ref="D1:F1"/>
  </mergeCells>
  <printOptions/>
  <pageMargins left="0.7874015748031497" right="0.6299212598425197" top="0.6299212598425197" bottom="0.7874015748031497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K106"/>
  <sheetViews>
    <sheetView workbookViewId="0" topLeftCell="A40">
      <selection activeCell="H51" sqref="H51"/>
    </sheetView>
  </sheetViews>
  <sheetFormatPr defaultColWidth="11.421875" defaultRowHeight="12.75"/>
  <cols>
    <col min="1" max="1" width="17.57421875" style="1" customWidth="1"/>
    <col min="2" max="4" width="11.421875" style="1" customWidth="1"/>
    <col min="5" max="6" width="7.28125" style="1" customWidth="1"/>
    <col min="7" max="7" width="6.00390625" style="1" customWidth="1"/>
    <col min="8" max="8" width="7.8515625" style="1" customWidth="1"/>
    <col min="9" max="9" width="2.7109375" style="1" customWidth="1"/>
    <col min="10" max="10" width="0" style="1" hidden="1" customWidth="1"/>
    <col min="11" max="11" width="3.140625" style="1" customWidth="1"/>
    <col min="12" max="16384" width="11.421875" style="1" customWidth="1"/>
  </cols>
  <sheetData>
    <row r="1" spans="1:2" ht="22.5" customHeight="1">
      <c r="A1" s="6" t="s">
        <v>20</v>
      </c>
      <c r="B1" s="2"/>
    </row>
    <row r="2" spans="1:2" ht="17.25" customHeight="1">
      <c r="A2" s="10" t="s">
        <v>0</v>
      </c>
      <c r="B2"/>
    </row>
    <row r="3" ht="12.75">
      <c r="A3"/>
    </row>
    <row r="4" ht="15.75">
      <c r="A4" s="10" t="s">
        <v>21</v>
      </c>
    </row>
    <row r="5" ht="15.75">
      <c r="A5" s="10"/>
    </row>
    <row r="6" ht="15.75">
      <c r="A6" s="10" t="s">
        <v>22</v>
      </c>
    </row>
    <row r="7" ht="12.75" customHeight="1">
      <c r="A7" s="1" t="s">
        <v>23</v>
      </c>
    </row>
    <row r="8" ht="12.75" customHeight="1"/>
    <row r="9" ht="15.75" customHeight="1">
      <c r="A9" s="10" t="s">
        <v>24</v>
      </c>
    </row>
    <row r="10" ht="12.75" customHeight="1">
      <c r="A10" s="1" t="s">
        <v>25</v>
      </c>
    </row>
    <row r="11" ht="12.75" customHeight="1">
      <c r="A11" s="1" t="s">
        <v>26</v>
      </c>
    </row>
    <row r="12" ht="12.75" customHeight="1"/>
    <row r="13" ht="15.75" customHeight="1">
      <c r="A13" s="10" t="s">
        <v>27</v>
      </c>
    </row>
    <row r="14" ht="12.75" customHeight="1">
      <c r="A14" s="1" t="s">
        <v>28</v>
      </c>
    </row>
    <row r="15" ht="12.75">
      <c r="A15" s="1" t="s">
        <v>29</v>
      </c>
    </row>
    <row r="16" ht="12.75">
      <c r="A16" s="1" t="s">
        <v>30</v>
      </c>
    </row>
    <row r="18" ht="12.75">
      <c r="A18" s="1" t="s">
        <v>31</v>
      </c>
    </row>
    <row r="19" ht="12.75">
      <c r="A19" s="1" t="s">
        <v>32</v>
      </c>
    </row>
    <row r="20" ht="12.75">
      <c r="A20" s="1" t="s">
        <v>33</v>
      </c>
    </row>
    <row r="21" ht="12.75">
      <c r="A21" s="1" t="s">
        <v>101</v>
      </c>
    </row>
    <row r="22" ht="12.75">
      <c r="A22" s="1" t="s">
        <v>34</v>
      </c>
    </row>
    <row r="24" ht="12.75">
      <c r="A24" s="3" t="s">
        <v>100</v>
      </c>
    </row>
    <row r="25" ht="12.75">
      <c r="A25" s="3" t="s">
        <v>98</v>
      </c>
    </row>
    <row r="26" ht="12.75">
      <c r="A26" s="3"/>
    </row>
    <row r="27" ht="15.75">
      <c r="A27" s="10" t="s">
        <v>35</v>
      </c>
    </row>
    <row r="28" ht="12.75">
      <c r="A28" s="17" t="s">
        <v>36</v>
      </c>
    </row>
    <row r="29" ht="12.75">
      <c r="A29" s="17" t="s">
        <v>102</v>
      </c>
    </row>
    <row r="30" ht="12.75">
      <c r="A30" s="3"/>
    </row>
    <row r="32" ht="15.75">
      <c r="A32" s="10" t="s">
        <v>37</v>
      </c>
    </row>
    <row r="34" spans="1:2" ht="12.75">
      <c r="A34" s="1" t="s">
        <v>38</v>
      </c>
      <c r="B34" s="4"/>
    </row>
    <row r="36" ht="12.75">
      <c r="B36" s="1" t="s">
        <v>39</v>
      </c>
    </row>
    <row r="38" ht="12.75">
      <c r="A38" s="3" t="s">
        <v>40</v>
      </c>
    </row>
    <row r="39" spans="2:4" ht="12.75">
      <c r="B39" s="5"/>
      <c r="D39"/>
    </row>
    <row r="40" ht="12.75">
      <c r="A40"/>
    </row>
    <row r="42" ht="12.75">
      <c r="B42" s="1" t="s">
        <v>41</v>
      </c>
    </row>
    <row r="43" spans="2:4" ht="12.75">
      <c r="B43" s="1" t="s">
        <v>42</v>
      </c>
      <c r="D43" s="1" t="s">
        <v>43</v>
      </c>
    </row>
    <row r="44" spans="2:4" ht="12.75">
      <c r="B44" s="1" t="s">
        <v>44</v>
      </c>
      <c r="D44" s="1" t="s">
        <v>45</v>
      </c>
    </row>
    <row r="46" spans="2:6" ht="12.75">
      <c r="B46" s="1" t="s">
        <v>46</v>
      </c>
      <c r="F46" s="1" t="s">
        <v>47</v>
      </c>
    </row>
    <row r="47" spans="2:6" ht="12.75">
      <c r="B47" s="1" t="s">
        <v>48</v>
      </c>
      <c r="F47" s="1" t="s">
        <v>49</v>
      </c>
    </row>
    <row r="50" ht="12.75">
      <c r="A50" s="3" t="s">
        <v>50</v>
      </c>
    </row>
    <row r="51" ht="12.75">
      <c r="A51" s="11" t="s">
        <v>51</v>
      </c>
    </row>
    <row r="52" ht="12.75">
      <c r="A52" s="11" t="s">
        <v>52</v>
      </c>
    </row>
    <row r="53" spans="2:4" ht="12.75">
      <c r="B53" s="7" t="s">
        <v>53</v>
      </c>
      <c r="D53" s="1" t="s">
        <v>54</v>
      </c>
    </row>
    <row r="54" spans="2:4" ht="12.75">
      <c r="B54" s="7" t="s">
        <v>55</v>
      </c>
      <c r="D54" s="1" t="s">
        <v>56</v>
      </c>
    </row>
    <row r="55" spans="1:6" ht="12.75">
      <c r="A55" s="1" t="s">
        <v>57</v>
      </c>
      <c r="B55" s="15">
        <v>140</v>
      </c>
      <c r="D55" s="7"/>
      <c r="F55" s="7"/>
    </row>
    <row r="56" spans="1:6" ht="12.75">
      <c r="A56" s="1" t="s">
        <v>58</v>
      </c>
      <c r="B56" s="15">
        <v>210</v>
      </c>
      <c r="D56" s="7"/>
      <c r="F56" s="7"/>
    </row>
    <row r="57" spans="1:6" ht="12.75">
      <c r="A57" s="1" t="s">
        <v>59</v>
      </c>
      <c r="B57" s="15">
        <v>280</v>
      </c>
      <c r="D57" s="7"/>
      <c r="F57" s="9"/>
    </row>
    <row r="58" spans="1:6" ht="12.75">
      <c r="A58" s="1" t="s">
        <v>60</v>
      </c>
      <c r="B58" s="15">
        <v>284</v>
      </c>
      <c r="D58" s="7"/>
      <c r="F58" s="7"/>
    </row>
    <row r="59" spans="1:6" ht="12.75">
      <c r="A59" s="1" t="s">
        <v>61</v>
      </c>
      <c r="B59" s="15">
        <v>426</v>
      </c>
      <c r="D59" s="7"/>
      <c r="F59" s="7"/>
    </row>
    <row r="60" spans="1:2" ht="12.75">
      <c r="A60" s="1" t="s">
        <v>62</v>
      </c>
      <c r="B60" s="15">
        <v>569</v>
      </c>
    </row>
    <row r="61" spans="1:11" ht="12.75">
      <c r="A61" s="1" t="s">
        <v>63</v>
      </c>
      <c r="B61" s="16">
        <v>414</v>
      </c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" t="s">
        <v>64</v>
      </c>
      <c r="B62" s="16">
        <v>621</v>
      </c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2.75">
      <c r="A63" s="1" t="s">
        <v>65</v>
      </c>
      <c r="B63" s="16">
        <v>828</v>
      </c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12.75">
      <c r="B64" s="14"/>
      <c r="C64" s="13"/>
      <c r="D64" s="13"/>
      <c r="E64" s="13"/>
      <c r="F64" s="13"/>
      <c r="G64" s="13"/>
      <c r="H64" s="13"/>
      <c r="I64" s="13"/>
      <c r="J64" s="13"/>
      <c r="K64" s="13"/>
    </row>
    <row r="65" spans="2:5" ht="12.75">
      <c r="B65" s="8"/>
      <c r="C65" s="8"/>
      <c r="D65" s="8"/>
      <c r="E65" s="12"/>
    </row>
    <row r="66" spans="1:5" ht="15.75">
      <c r="A66" s="10" t="s">
        <v>66</v>
      </c>
      <c r="C66" s="12"/>
      <c r="D66" s="12"/>
      <c r="E66" s="12"/>
    </row>
    <row r="67" spans="1:5" ht="15.75">
      <c r="A67" s="10"/>
      <c r="C67" s="12"/>
      <c r="D67" s="12"/>
      <c r="E67" s="12"/>
    </row>
    <row r="68" spans="1:5" ht="12.75">
      <c r="A68" s="1" t="s">
        <v>67</v>
      </c>
      <c r="B68" s="8"/>
      <c r="C68" s="8"/>
      <c r="D68" s="8"/>
      <c r="E68" s="8"/>
    </row>
    <row r="69" spans="1:5" ht="12.75">
      <c r="A69" s="1" t="s">
        <v>103</v>
      </c>
      <c r="B69" s="8"/>
      <c r="C69" s="8"/>
      <c r="D69" s="8"/>
      <c r="E69" s="8"/>
    </row>
    <row r="70" spans="1:5" ht="12.75">
      <c r="A70" s="1" t="s">
        <v>68</v>
      </c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1:5" ht="12.75">
      <c r="A72" s="1" t="s">
        <v>69</v>
      </c>
      <c r="B72" s="8"/>
      <c r="C72" s="8"/>
      <c r="D72" s="8"/>
      <c r="E72" s="8"/>
    </row>
    <row r="73" spans="1:5" ht="12.75">
      <c r="A73" s="1" t="s">
        <v>70</v>
      </c>
      <c r="B73" s="8"/>
      <c r="C73" s="8"/>
      <c r="D73" s="8"/>
      <c r="E73" s="8"/>
    </row>
    <row r="74" spans="1:5" ht="12.75">
      <c r="A74" s="1" t="s">
        <v>99</v>
      </c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1:5" ht="12.75">
      <c r="A76" s="1" t="s">
        <v>71</v>
      </c>
      <c r="B76" s="8"/>
      <c r="C76" s="8"/>
      <c r="D76" s="8"/>
      <c r="E76" s="8"/>
    </row>
    <row r="77" spans="2:5" ht="12.75">
      <c r="B77" s="8"/>
      <c r="C77" s="8"/>
      <c r="D77" s="8"/>
      <c r="E77" s="8"/>
    </row>
    <row r="78" spans="1:5" ht="12.75">
      <c r="A78" s="1" t="s">
        <v>72</v>
      </c>
      <c r="B78" s="8"/>
      <c r="C78" s="8"/>
      <c r="D78" s="8"/>
      <c r="E78" s="8"/>
    </row>
    <row r="79" spans="2:5" ht="12.75">
      <c r="B79" s="8"/>
      <c r="C79" s="8"/>
      <c r="D79" s="8"/>
      <c r="E79" s="8"/>
    </row>
    <row r="80" spans="1:5" ht="12.75">
      <c r="A80" s="1" t="s">
        <v>73</v>
      </c>
      <c r="B80" s="8"/>
      <c r="C80" s="8"/>
      <c r="D80" s="8"/>
      <c r="E80" s="8"/>
    </row>
    <row r="81" spans="1:5" ht="12.75">
      <c r="A81" s="1" t="s">
        <v>74</v>
      </c>
      <c r="B81" s="8"/>
      <c r="C81" s="8"/>
      <c r="D81" s="8"/>
      <c r="E81" s="8"/>
    </row>
    <row r="83" ht="12.75">
      <c r="A83" s="1" t="s">
        <v>75</v>
      </c>
    </row>
    <row r="84" ht="12.75">
      <c r="A84" s="1" t="s">
        <v>76</v>
      </c>
    </row>
    <row r="85" ht="12.75">
      <c r="A85" s="1" t="s">
        <v>77</v>
      </c>
    </row>
    <row r="86" ht="12.75">
      <c r="A86" s="1" t="s">
        <v>78</v>
      </c>
    </row>
    <row r="87" ht="12.75">
      <c r="A87" s="1" t="s">
        <v>79</v>
      </c>
    </row>
    <row r="88" ht="12.75">
      <c r="A88" s="1" t="s">
        <v>80</v>
      </c>
    </row>
    <row r="89" ht="12.75">
      <c r="A89" s="3" t="s">
        <v>81</v>
      </c>
    </row>
    <row r="91" ht="12.75">
      <c r="A91" s="1" t="s">
        <v>82</v>
      </c>
    </row>
    <row r="92" ht="12.75">
      <c r="A92" s="1" t="s">
        <v>83</v>
      </c>
    </row>
    <row r="94" ht="12.75">
      <c r="A94" s="1" t="s">
        <v>104</v>
      </c>
    </row>
    <row r="96" ht="12.75">
      <c r="A96" s="1" t="s">
        <v>76</v>
      </c>
    </row>
    <row r="97" ht="12.75">
      <c r="A97" s="1" t="s">
        <v>84</v>
      </c>
    </row>
    <row r="106" ht="12.75">
      <c r="A106"/>
    </row>
  </sheetData>
  <sheetProtection password="CAC7" sheet="1" objects="1" scenarios="1"/>
  <printOptions/>
  <pageMargins left="0.65" right="0.54" top="0.54" bottom="1" header="0.511811023" footer="0.511811023"/>
  <pageSetup horizontalDpi="360" verticalDpi="360" orientation="portrait" paperSize="9" r:id="rId2"/>
  <rowBreaks count="1" manualBreakCount="1">
    <brk id="49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M25"/>
  <sheetViews>
    <sheetView workbookViewId="0" topLeftCell="A1">
      <selection activeCell="L24" sqref="L24"/>
    </sheetView>
  </sheetViews>
  <sheetFormatPr defaultColWidth="11.421875" defaultRowHeight="12.75"/>
  <cols>
    <col min="1" max="1" width="2.00390625" style="88" customWidth="1"/>
    <col min="2" max="2" width="11.421875" style="88" customWidth="1"/>
    <col min="3" max="3" width="15.57421875" style="88" customWidth="1"/>
    <col min="4" max="4" width="11.421875" style="88" customWidth="1"/>
    <col min="5" max="5" width="12.140625" style="88" customWidth="1"/>
    <col min="6" max="7" width="11.421875" style="88" customWidth="1"/>
    <col min="8" max="8" width="2.57421875" style="88" customWidth="1"/>
    <col min="9" max="16384" width="11.421875" style="88" customWidth="1"/>
  </cols>
  <sheetData>
    <row r="1" spans="1:8" ht="14.25">
      <c r="A1" s="126"/>
      <c r="B1" s="126"/>
      <c r="C1" s="126"/>
      <c r="D1" s="126"/>
      <c r="E1" s="126"/>
      <c r="F1" s="126"/>
      <c r="G1" s="126"/>
      <c r="H1" s="126"/>
    </row>
    <row r="2" spans="1:8" ht="15" thickBot="1">
      <c r="A2" s="126"/>
      <c r="B2" s="126"/>
      <c r="C2" s="126"/>
      <c r="D2" s="126"/>
      <c r="E2" s="126"/>
      <c r="F2" s="126"/>
      <c r="G2" s="126"/>
      <c r="H2" s="126"/>
    </row>
    <row r="3" spans="1:13" ht="14.25">
      <c r="A3" s="127"/>
      <c r="B3" s="128"/>
      <c r="C3" s="129"/>
      <c r="D3" s="130"/>
      <c r="E3" s="131"/>
      <c r="F3" s="132"/>
      <c r="G3" s="132"/>
      <c r="H3" s="133"/>
      <c r="I3" s="134"/>
      <c r="M3" s="135"/>
    </row>
    <row r="4" spans="1:13" ht="15">
      <c r="A4" s="127"/>
      <c r="B4" s="136" t="s">
        <v>88</v>
      </c>
      <c r="C4" s="137"/>
      <c r="D4" s="138">
        <f>SUM('Raum 1 - 20'!F:F)</f>
        <v>0</v>
      </c>
      <c r="E4" s="139" t="s">
        <v>202</v>
      </c>
      <c r="F4" s="140"/>
      <c r="G4" s="154"/>
      <c r="H4" s="141"/>
      <c r="I4" s="134"/>
      <c r="M4" s="135"/>
    </row>
    <row r="5" spans="1:13" ht="6" customHeight="1">
      <c r="A5" s="127"/>
      <c r="B5" s="136"/>
      <c r="C5" s="137"/>
      <c r="D5" s="138"/>
      <c r="E5" s="142"/>
      <c r="F5" s="143"/>
      <c r="G5" s="144"/>
      <c r="H5" s="141"/>
      <c r="I5" s="134"/>
      <c r="M5" s="135"/>
    </row>
    <row r="6" spans="1:13" ht="15">
      <c r="A6" s="127"/>
      <c r="B6" s="136" t="s">
        <v>89</v>
      </c>
      <c r="C6" s="137"/>
      <c r="D6" s="138">
        <f>SUM('Raum 1 - 20'!G:G)</f>
        <v>0</v>
      </c>
      <c r="E6" s="139" t="s">
        <v>203</v>
      </c>
      <c r="F6" s="140"/>
      <c r="G6" s="154"/>
      <c r="H6" s="141"/>
      <c r="I6" s="134"/>
      <c r="M6" s="135"/>
    </row>
    <row r="7" spans="1:13" ht="6" customHeight="1">
      <c r="A7" s="127"/>
      <c r="B7" s="136"/>
      <c r="C7" s="137"/>
      <c r="D7" s="138"/>
      <c r="E7" s="142"/>
      <c r="F7" s="140"/>
      <c r="G7" s="144"/>
      <c r="H7" s="141"/>
      <c r="I7" s="134"/>
      <c r="M7" s="135"/>
    </row>
    <row r="8" spans="1:13" ht="15">
      <c r="A8" s="127"/>
      <c r="B8" s="136" t="s">
        <v>90</v>
      </c>
      <c r="C8" s="137"/>
      <c r="D8" s="138">
        <f>SUM('Raum 1 - 20'!H:H)</f>
        <v>0</v>
      </c>
      <c r="E8" s="139" t="s">
        <v>194</v>
      </c>
      <c r="F8" s="145"/>
      <c r="G8" s="154"/>
      <c r="H8" s="141"/>
      <c r="I8" s="134"/>
      <c r="M8" s="135"/>
    </row>
    <row r="9" spans="1:13" ht="6" customHeight="1">
      <c r="A9" s="127"/>
      <c r="B9" s="136"/>
      <c r="C9" s="137"/>
      <c r="D9" s="138"/>
      <c r="E9" s="142"/>
      <c r="F9" s="140"/>
      <c r="G9" s="144"/>
      <c r="H9" s="141"/>
      <c r="I9" s="134"/>
      <c r="M9" s="135"/>
    </row>
    <row r="10" spans="1:13" ht="15">
      <c r="A10" s="127"/>
      <c r="B10" s="136" t="s">
        <v>91</v>
      </c>
      <c r="C10" s="137"/>
      <c r="D10" s="138">
        <f>SUM('Raum 1 - 20'!I:I)</f>
        <v>0</v>
      </c>
      <c r="E10" s="139" t="s">
        <v>204</v>
      </c>
      <c r="F10" s="140"/>
      <c r="G10" s="154"/>
      <c r="H10" s="141"/>
      <c r="I10" s="134"/>
      <c r="M10" s="135"/>
    </row>
    <row r="11" spans="1:13" ht="6" customHeight="1">
      <c r="A11" s="127"/>
      <c r="B11" s="136"/>
      <c r="C11" s="137"/>
      <c r="D11" s="138"/>
      <c r="E11" s="142"/>
      <c r="F11" s="140"/>
      <c r="G11" s="144"/>
      <c r="H11" s="141"/>
      <c r="I11" s="134"/>
      <c r="M11" s="135"/>
    </row>
    <row r="12" spans="1:13" ht="15">
      <c r="A12" s="127"/>
      <c r="B12" s="136" t="s">
        <v>92</v>
      </c>
      <c r="C12" s="137"/>
      <c r="D12" s="138">
        <f>SUM('Raum 1 - 20'!J:J)</f>
        <v>0</v>
      </c>
      <c r="E12" s="139" t="s">
        <v>205</v>
      </c>
      <c r="F12" s="140"/>
      <c r="G12" s="154"/>
      <c r="H12" s="141"/>
      <c r="I12" s="134"/>
      <c r="M12" s="135"/>
    </row>
    <row r="13" spans="1:13" ht="6" customHeight="1">
      <c r="A13" s="127"/>
      <c r="B13" s="136"/>
      <c r="C13" s="137"/>
      <c r="D13" s="146"/>
      <c r="E13" s="142"/>
      <c r="F13" s="140"/>
      <c r="G13" s="144"/>
      <c r="H13" s="141"/>
      <c r="I13" s="134"/>
      <c r="M13" s="135"/>
    </row>
    <row r="14" spans="1:13" ht="15">
      <c r="A14" s="127"/>
      <c r="B14" s="136" t="s">
        <v>93</v>
      </c>
      <c r="C14" s="137"/>
      <c r="D14" s="138">
        <f>SUM('Raum 1 - 20'!K:K)</f>
        <v>0</v>
      </c>
      <c r="E14" s="139" t="s">
        <v>195</v>
      </c>
      <c r="F14" s="140"/>
      <c r="G14" s="154"/>
      <c r="H14" s="141"/>
      <c r="I14" s="134"/>
      <c r="M14" s="135"/>
    </row>
    <row r="15" spans="1:8" ht="6" customHeight="1">
      <c r="A15" s="126"/>
      <c r="B15" s="136"/>
      <c r="C15" s="126"/>
      <c r="D15" s="147"/>
      <c r="E15" s="126"/>
      <c r="F15" s="126"/>
      <c r="G15" s="144"/>
      <c r="H15" s="148"/>
    </row>
    <row r="16" spans="1:8" ht="15">
      <c r="A16" s="126"/>
      <c r="B16" s="136" t="s">
        <v>94</v>
      </c>
      <c r="C16" s="126"/>
      <c r="D16" s="138">
        <f>SUM('Raum 1 - 20'!L:L)</f>
        <v>0</v>
      </c>
      <c r="E16" s="139"/>
      <c r="F16" s="126"/>
      <c r="G16" s="144"/>
      <c r="H16" s="148"/>
    </row>
    <row r="17" spans="1:8" ht="6" customHeight="1">
      <c r="A17" s="126"/>
      <c r="B17" s="136"/>
      <c r="C17" s="126"/>
      <c r="D17" s="147"/>
      <c r="E17" s="126"/>
      <c r="F17" s="126"/>
      <c r="G17" s="144"/>
      <c r="H17" s="148"/>
    </row>
    <row r="18" spans="1:8" ht="15">
      <c r="A18" s="126"/>
      <c r="B18" s="136" t="s">
        <v>95</v>
      </c>
      <c r="C18" s="126"/>
      <c r="D18" s="138">
        <f>SUM('Raum 1 - 20'!M:M)</f>
        <v>0</v>
      </c>
      <c r="E18" s="139" t="s">
        <v>199</v>
      </c>
      <c r="F18" s="126"/>
      <c r="G18" s="154"/>
      <c r="H18" s="148"/>
    </row>
    <row r="19" spans="1:8" ht="6" customHeight="1">
      <c r="A19" s="126"/>
      <c r="B19" s="136"/>
      <c r="C19" s="126"/>
      <c r="D19" s="147"/>
      <c r="E19" s="126"/>
      <c r="F19" s="126"/>
      <c r="G19" s="126"/>
      <c r="H19" s="148"/>
    </row>
    <row r="20" spans="1:8" ht="15">
      <c r="A20" s="126"/>
      <c r="B20" s="136" t="s">
        <v>96</v>
      </c>
      <c r="C20" s="126"/>
      <c r="D20" s="138">
        <f>SUM('Raum 1 - 20'!N:N)</f>
        <v>0</v>
      </c>
      <c r="E20" s="149" t="s">
        <v>196</v>
      </c>
      <c r="F20" s="126"/>
      <c r="G20" s="154"/>
      <c r="H20" s="148"/>
    </row>
    <row r="21" spans="1:8" ht="6" customHeight="1">
      <c r="A21" s="126"/>
      <c r="B21" s="136"/>
      <c r="C21" s="126"/>
      <c r="D21" s="138"/>
      <c r="E21" s="149"/>
      <c r="F21" s="126"/>
      <c r="G21" s="144"/>
      <c r="H21" s="148"/>
    </row>
    <row r="22" spans="1:8" ht="15">
      <c r="A22" s="126"/>
      <c r="B22" s="136"/>
      <c r="C22" s="126"/>
      <c r="D22" s="138"/>
      <c r="E22" s="149" t="s">
        <v>206</v>
      </c>
      <c r="F22" s="126"/>
      <c r="G22" s="154"/>
      <c r="H22" s="148"/>
    </row>
    <row r="23" spans="1:8" ht="6" customHeight="1">
      <c r="A23" s="126"/>
      <c r="B23" s="136"/>
      <c r="C23" s="126"/>
      <c r="D23" s="138"/>
      <c r="E23" s="149"/>
      <c r="F23" s="126"/>
      <c r="G23" s="144"/>
      <c r="H23" s="148"/>
    </row>
    <row r="24" spans="1:8" ht="15">
      <c r="A24" s="126"/>
      <c r="B24" s="136"/>
      <c r="C24" s="126"/>
      <c r="D24" s="138"/>
      <c r="E24" s="149" t="s">
        <v>207</v>
      </c>
      <c r="F24" s="126"/>
      <c r="G24" s="154"/>
      <c r="H24" s="148"/>
    </row>
    <row r="25" spans="2:8" ht="15" thickBot="1">
      <c r="B25" s="150"/>
      <c r="C25" s="151"/>
      <c r="D25" s="151"/>
      <c r="E25" s="152" t="s">
        <v>208</v>
      </c>
      <c r="F25" s="151"/>
      <c r="G25" s="151"/>
      <c r="H25" s="153"/>
    </row>
  </sheetData>
  <sheetProtection password="CAC7" sheet="1" objects="1" scenarios="1"/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Auraplan</dc:title>
  <dc:subject>Projektierungshilfe</dc:subject>
  <dc:creator>Carsten Aschoff</dc:creator>
  <cp:keywords/>
  <dc:description/>
  <cp:lastModifiedBy>Birgit Heckelmann</cp:lastModifiedBy>
  <cp:lastPrinted>2004-01-26T16:02:13Z</cp:lastPrinted>
  <dcterms:created xsi:type="dcterms:W3CDTF">2000-02-03T14:44:20Z</dcterms:created>
  <dcterms:modified xsi:type="dcterms:W3CDTF">2007-05-09T10:11:57Z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1402415763</vt:i4>
  </property>
  <property fmtid="{D5CDD505-2E9C-101B-9397-08002B2CF9AE}" pid="3" name="_EmailSubject">
    <vt:lpwstr>Test Berechnungsprogramm</vt:lpwstr>
  </property>
  <property fmtid="{D5CDD505-2E9C-101B-9397-08002B2CF9AE}" pid="4" name="_AuthorEmail">
    <vt:lpwstr>dello.m@t-online.de</vt:lpwstr>
  </property>
  <property fmtid="{D5CDD505-2E9C-101B-9397-08002B2CF9AE}" pid="5" name="_AuthorEmailDisplayName">
    <vt:lpwstr>Michael Dell'Antonio</vt:lpwstr>
  </property>
  <property fmtid="{D5CDD505-2E9C-101B-9397-08002B2CF9AE}" pid="6" name="_ReviewingToolsShownOnce">
    <vt:lpwstr/>
  </property>
</Properties>
</file>